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5 " sheetId="1" r:id="rId1"/>
  </sheets>
  <definedNames>
    <definedName name="_xlnm.Print_Area" localSheetId="0">'прил №5 '!$A$1:$P$274</definedName>
  </definedNames>
  <calcPr fullCalcOnLoad="1" fullPrecision="0"/>
</workbook>
</file>

<file path=xl/sharedStrings.xml><?xml version="1.0" encoding="utf-8"?>
<sst xmlns="http://schemas.openxmlformats.org/spreadsheetml/2006/main" count="898" uniqueCount="372">
  <si>
    <t>Коммунальное хозяйство</t>
  </si>
  <si>
    <t xml:space="preserve">Образование </t>
  </si>
  <si>
    <t xml:space="preserve">Социальная политика </t>
  </si>
  <si>
    <t>ВСЕГО РАСХОДОВ</t>
  </si>
  <si>
    <t>КЦСР</t>
  </si>
  <si>
    <t>Органы внутренних дел</t>
  </si>
  <si>
    <t xml:space="preserve"> Жилищное хозяйство</t>
  </si>
  <si>
    <t xml:space="preserve">Жилищно - коммунальное хозяйство </t>
  </si>
  <si>
    <t>Дошкольное образование</t>
  </si>
  <si>
    <t>Общее образование</t>
  </si>
  <si>
    <t>260</t>
  </si>
  <si>
    <t>261</t>
  </si>
  <si>
    <t xml:space="preserve">Здравоохранение </t>
  </si>
  <si>
    <t>327</t>
  </si>
  <si>
    <t>Периодическая печать и издательства</t>
  </si>
  <si>
    <t>027</t>
  </si>
  <si>
    <t>Администрация ЗАТО г. Железногорск</t>
  </si>
  <si>
    <t>Городской Совет ЗАТО г. Железногорск</t>
  </si>
  <si>
    <t>КУМИ администрации ЗАТО г. Железногорск</t>
  </si>
  <si>
    <t>Управление образованием администрации ЗАТО г. Железногорск</t>
  </si>
  <si>
    <t>Территориальная избирательная комиссия г. Железногорск</t>
  </si>
  <si>
    <t>Отдел по землепользованию администрации ЗАТО г. Железногорск</t>
  </si>
  <si>
    <t>Управление общественной безопасностью и режима администрации ЗАТО г. Железногорск</t>
  </si>
  <si>
    <t>Управление поселками администрации ЗАТО г.Железногорск</t>
  </si>
  <si>
    <t>Управление по дошкольному образованию администрации ЗАТО г.Железногорск</t>
  </si>
  <si>
    <t>Общегосударственные вопросы</t>
  </si>
  <si>
    <t>0302</t>
  </si>
  <si>
    <t>0300</t>
  </si>
  <si>
    <t>0309</t>
  </si>
  <si>
    <t>0310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</si>
  <si>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</si>
  <si>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</si>
  <si>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</si>
  <si>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</si>
  <si>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</si>
  <si>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</si>
  <si>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0500</t>
  </si>
  <si>
    <t>0501</t>
  </si>
  <si>
    <t>0502</t>
  </si>
  <si>
    <t>0700</t>
  </si>
  <si>
    <t>0701</t>
  </si>
  <si>
    <t>0702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</si>
  <si>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</si>
  <si>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</si>
  <si>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</si>
  <si>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</si>
  <si>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</si>
  <si>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</si>
  <si>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0900</t>
  </si>
  <si>
    <t>0901</t>
  </si>
  <si>
    <t>0902</t>
  </si>
  <si>
    <t xml:space="preserve">Спорт и физическая культура </t>
  </si>
  <si>
    <t>0107</t>
  </si>
  <si>
    <t>0113</t>
  </si>
  <si>
    <t>1000</t>
  </si>
  <si>
    <t>1002</t>
  </si>
  <si>
    <t>1003</t>
  </si>
  <si>
    <t>Управление социальной защиты населения администрации ЗАТО г. Железногорск,</t>
  </si>
  <si>
    <t>1004</t>
  </si>
  <si>
    <t>Борьба с беспризорностью, опека, попечительство</t>
  </si>
  <si>
    <t>1006</t>
  </si>
  <si>
    <t>Комитет по физкультуре и спорту администрации ЗАТО г.Железногорск</t>
  </si>
  <si>
    <t>0405</t>
  </si>
  <si>
    <t>МУ "Горветстанция"</t>
  </si>
  <si>
    <t>0804</t>
  </si>
  <si>
    <t>0100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</si>
  <si>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</si>
  <si>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</si>
  <si>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КВР</t>
  </si>
  <si>
    <t>Глава законодательной власти (представительной) власти местного самоуправления</t>
  </si>
  <si>
    <t>026</t>
  </si>
  <si>
    <t>Члены законодательной (представительной)власти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</si>
  <si>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</si>
  <si>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субъекта Российской Федерации, местных администраций</t>
  </si>
  <si>
    <t>Глава исполнительной власти местного самоуправления</t>
  </si>
  <si>
    <t>Территориальные органы</t>
  </si>
  <si>
    <t>042</t>
  </si>
  <si>
    <t>0106</t>
  </si>
  <si>
    <t>Обеспечение деятельности финансовых, налоговых  и таможенных органов и органов надзора</t>
  </si>
  <si>
    <t>Обеспечение проведения выборов и референдумов</t>
  </si>
  <si>
    <t>092</t>
  </si>
  <si>
    <t>097</t>
  </si>
  <si>
    <t>098</t>
  </si>
  <si>
    <t>184</t>
  </si>
  <si>
    <t>0115</t>
  </si>
  <si>
    <t>Другие общегосударственные вопросы</t>
  </si>
  <si>
    <t>Детские дошкольнные учреждения</t>
  </si>
  <si>
    <t>452</t>
  </si>
  <si>
    <t>253</t>
  </si>
  <si>
    <t>0801</t>
  </si>
  <si>
    <t xml:space="preserve">Культура </t>
  </si>
  <si>
    <t>453</t>
  </si>
  <si>
    <t>Другие вопросы в области социальной политики</t>
  </si>
  <si>
    <t>Проведение выборов в законодательные (представительные) органы власти местного самоуправления</t>
  </si>
  <si>
    <t>Члены избирательной комиссии местного самоуправления</t>
  </si>
  <si>
    <t>Другие вопросы в области национальной экономики</t>
  </si>
  <si>
    <t>0411</t>
  </si>
  <si>
    <t>Отдел по землепользованию администрации ЗАТО г.Железногорск</t>
  </si>
  <si>
    <t>406</t>
  </si>
  <si>
    <t>повышение з/пл</t>
  </si>
  <si>
    <t xml:space="preserve">Комитет по управлению муниципальными заказами администрации ЗАТО г.Железногорск  </t>
  </si>
  <si>
    <t xml:space="preserve"> текущие расходы на 2004 год (на 01.09.2004)</t>
  </si>
  <si>
    <t>заявка           на текущие расходы на 2005 год</t>
  </si>
  <si>
    <t>001 00 00</t>
  </si>
  <si>
    <t>020 00 00</t>
  </si>
  <si>
    <t>202 00 00</t>
  </si>
  <si>
    <t>218 00 00</t>
  </si>
  <si>
    <t>219 00 00</t>
  </si>
  <si>
    <t>340 00 00</t>
  </si>
  <si>
    <t>290 00 00</t>
  </si>
  <si>
    <t>317 00 00</t>
  </si>
  <si>
    <t>350 00 00</t>
  </si>
  <si>
    <t>351 00 00</t>
  </si>
  <si>
    <t>771 00 00</t>
  </si>
  <si>
    <t>МУ "УКС" (капитальный ремонт)</t>
  </si>
  <si>
    <t>092 00 00</t>
  </si>
  <si>
    <t>511 00 00</t>
  </si>
  <si>
    <t>505 00 00</t>
  </si>
  <si>
    <t>453 00 00</t>
  </si>
  <si>
    <t>440 00 00</t>
  </si>
  <si>
    <t>442 00 00</t>
  </si>
  <si>
    <t>443 00 00</t>
  </si>
  <si>
    <t>441 00 00</t>
  </si>
  <si>
    <t>452 00 00</t>
  </si>
  <si>
    <t>432 00 00</t>
  </si>
  <si>
    <t>421 00 00</t>
  </si>
  <si>
    <t>422 00 00</t>
  </si>
  <si>
    <t>423 00 00</t>
  </si>
  <si>
    <t>424 00 00</t>
  </si>
  <si>
    <t>420 00 00</t>
  </si>
  <si>
    <t xml:space="preserve"> расходы на 2005 год, тыс.руб.</t>
  </si>
  <si>
    <t>Резервные фонды</t>
  </si>
  <si>
    <t>Предупреждение и ликвидация последствий чрезвычайных ситуаций и стихийных бедствий, гражданская оборона</t>
  </si>
  <si>
    <t>Здравоохранение и спорт</t>
  </si>
  <si>
    <t>197</t>
  </si>
  <si>
    <t>005</t>
  </si>
  <si>
    <t>400 00 00</t>
  </si>
  <si>
    <t>Мероприятия по гражданской обороне</t>
  </si>
  <si>
    <t>Мероприятия по предупреждению и ликвидации последствий чрезвычайных ситуаций и стихийных бедствий</t>
  </si>
  <si>
    <t>263 00 00</t>
  </si>
  <si>
    <t>506 00 00</t>
  </si>
  <si>
    <t xml:space="preserve">Расходы на содержание и обеспечение деятельности </t>
  </si>
  <si>
    <t>вещевое довольствие</t>
  </si>
  <si>
    <t>продовольственное обеспечение</t>
  </si>
  <si>
    <t>военный персонал и сотрудники правоохранительных органов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</si>
  <si>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</si>
  <si>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</si>
  <si>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</si>
  <si>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Управление внутренних дел ЗАТО г. Железногорск  всего, в том числе:</t>
  </si>
  <si>
    <t xml:space="preserve">Медицинский вытрезвитель при УВД ЗАТО г. Железногорск всего, в том числе: </t>
  </si>
  <si>
    <t xml:space="preserve">Управление общественной безопасностью и режима администрации ЗАТО г.Железногорск </t>
  </si>
  <si>
    <t>Комитет по управлению муниципальными заказами администрации ЗАТО г.Железногорск  (дорожно-мостовое хозяйство)</t>
  </si>
  <si>
    <t>315 00 00</t>
  </si>
  <si>
    <t>0600</t>
  </si>
  <si>
    <t>Охрана окружающей среды</t>
  </si>
  <si>
    <t>0601</t>
  </si>
  <si>
    <t>Мероприятия по сбору и удалению твердых и жидких отходов</t>
  </si>
  <si>
    <t xml:space="preserve">Комитет по управлению муниципальными заказами администрации ЗАТО г.Железногорск (полигон твердых бытовых отходов) </t>
  </si>
  <si>
    <t>Социальное обеспечение населения</t>
  </si>
  <si>
    <t xml:space="preserve">Национальная безопасность и правоохранительная деятельность </t>
  </si>
  <si>
    <t>808</t>
  </si>
  <si>
    <t>КУМИ администрации ЗАТО г.Железногорск (взнос в уставный капитал)</t>
  </si>
  <si>
    <t>801 00 00</t>
  </si>
  <si>
    <t>512 00 01</t>
  </si>
  <si>
    <t>522 00 50</t>
  </si>
  <si>
    <t>522 00 70</t>
  </si>
  <si>
    <t>522 00 40</t>
  </si>
  <si>
    <t>522 00 80</t>
  </si>
  <si>
    <t>457 00 01</t>
  </si>
  <si>
    <t>Администрация п.Подгорный</t>
  </si>
  <si>
    <t>Финансовое управление (Управление ГПС № 2 ГУГПС России)</t>
  </si>
  <si>
    <t>351 00 20</t>
  </si>
  <si>
    <t>522 00 71</t>
  </si>
  <si>
    <t xml:space="preserve">522 00 71 </t>
  </si>
  <si>
    <t xml:space="preserve">351 00 30 </t>
  </si>
  <si>
    <t>вносимые изменения</t>
  </si>
  <si>
    <t xml:space="preserve"> 005</t>
  </si>
  <si>
    <t>102 00 00</t>
  </si>
  <si>
    <t>Управление ГПС № 2 ГУГПС России</t>
  </si>
  <si>
    <t>485 00 00</t>
  </si>
  <si>
    <t>522 00 76</t>
  </si>
  <si>
    <t>522 00 74</t>
  </si>
  <si>
    <t>522 01 70</t>
  </si>
  <si>
    <t>522 02 70</t>
  </si>
  <si>
    <t>увеличение расходов за счет доходов от предпринимательской деятельности</t>
  </si>
  <si>
    <t>338 00 00</t>
  </si>
  <si>
    <t>522 04 70</t>
  </si>
  <si>
    <t>522 05 70</t>
  </si>
  <si>
    <t>260 00 00</t>
  </si>
  <si>
    <t>522 06 70</t>
  </si>
  <si>
    <t xml:space="preserve">Комитет по управлению муниципальными заказами администрации ЗАТО г.Железногорск  (МП "Горлесхоз" профилактика и подготовка к тушению лесных пожаров) </t>
  </si>
  <si>
    <t>Комитет по управлению муниципальными заказами администрации ЗАТО г.Железногорск (МП "Горлесхоз" лесоохранные и лесовосстановительные мероприятия)</t>
  </si>
  <si>
    <t>340 00 01</t>
  </si>
  <si>
    <t>522 07 70</t>
  </si>
  <si>
    <t>450 00 00</t>
  </si>
  <si>
    <t>469 00 00</t>
  </si>
  <si>
    <t>455</t>
  </si>
  <si>
    <t>410</t>
  </si>
  <si>
    <t>755</t>
  </si>
  <si>
    <t>482</t>
  </si>
  <si>
    <t>482 00 00</t>
  </si>
  <si>
    <t>Администрация ЗАТО Железногорск (Управление городского хозяйства   (дорожно-мостовое хозяйство)</t>
  </si>
  <si>
    <t xml:space="preserve">Управление по делам ГО и ЧС администрации ЗАТО г.Железногорск </t>
  </si>
  <si>
    <t>Приложение № 4</t>
  </si>
  <si>
    <t>к решению городского Совета</t>
  </si>
  <si>
    <t>№ строки</t>
  </si>
  <si>
    <t>Наименование  показателя бюджетной классификации</t>
  </si>
  <si>
    <t>Раздел-подраздел</t>
  </si>
  <si>
    <t>Целевая статья</t>
  </si>
  <si>
    <t>Вид расходов</t>
  </si>
  <si>
    <t>(тыс.руб.)</t>
  </si>
  <si>
    <t xml:space="preserve"> Сумма на год</t>
  </si>
  <si>
    <t>Руководство и управление в сфере установленных функций</t>
  </si>
  <si>
    <t>0010000</t>
  </si>
  <si>
    <t>Центральный аппарат</t>
  </si>
  <si>
    <t>0013</t>
  </si>
  <si>
    <t>Резервные фонды органов местного самоуправления</t>
  </si>
  <si>
    <t>202</t>
  </si>
  <si>
    <t>Обеспечение приватизации и проведение предпродажной подготовки объектов приватизации</t>
  </si>
  <si>
    <t xml:space="preserve">Реализация государственных функций, связанных с общегосударственным управлением </t>
  </si>
  <si>
    <t>520</t>
  </si>
  <si>
    <t>Финансовая поддержка на возвратной основе</t>
  </si>
  <si>
    <t>Региональные целевые программы</t>
  </si>
  <si>
    <t>Воинские формирования (органы, подразделения)</t>
  </si>
  <si>
    <t>220</t>
  </si>
  <si>
    <t>221</t>
  </si>
  <si>
    <t>Военный персонал и сотрудники правоохранительных органов, имеющие специальные звания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</si>
  <si>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</si>
  <si>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</si>
  <si>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Охрана, восстановление и использование лесов</t>
  </si>
  <si>
    <t>353</t>
  </si>
  <si>
    <t>Лесоохранные и лесовосстановительные мероприятия</t>
  </si>
  <si>
    <t>365</t>
  </si>
  <si>
    <t>Дорожное хозяйство</t>
  </si>
  <si>
    <t>Отдельные мероприятия в области дорожного хозяйства</t>
  </si>
  <si>
    <t>366</t>
  </si>
  <si>
    <t>Отдельные мероприятия по другим видам транспорта</t>
  </si>
  <si>
    <t>Другие виды транспорта</t>
  </si>
  <si>
    <t>Поддержка жилищного хозяйства</t>
  </si>
  <si>
    <t>Субсидии</t>
  </si>
  <si>
    <t>Поддержка коммунального хозяйства</t>
  </si>
  <si>
    <t>411</t>
  </si>
  <si>
    <t>412</t>
  </si>
  <si>
    <t>Мероприятия по благоустройству городских и сельских поселений</t>
  </si>
  <si>
    <t>440</t>
  </si>
  <si>
    <t>4000000</t>
  </si>
  <si>
    <t>Сбор и удаление твердых отходов</t>
  </si>
  <si>
    <t>Обеспечение  деятельности подведомственных учреждений</t>
  </si>
  <si>
    <t>Школы-детские сады, школы начальные, неполные средние и средние</t>
  </si>
  <si>
    <t>810</t>
  </si>
  <si>
    <t>Расходы за счет доходов от предпринимательской деятельности и платных услуг</t>
  </si>
  <si>
    <t>Школы-интернаты</t>
  </si>
  <si>
    <t>Учреждения по внешкольной работе с детьми</t>
  </si>
  <si>
    <t>4240000</t>
  </si>
  <si>
    <t>Детские дома</t>
  </si>
  <si>
    <t>5220000</t>
  </si>
  <si>
    <t>447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</si>
  <si>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</si>
  <si>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</si>
  <si>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Музеи и постоянные выставки</t>
  </si>
  <si>
    <t>Библиотеки</t>
  </si>
  <si>
    <t>Театры,   цирки,   концертные   и   другие   организации исполнительских искусств</t>
  </si>
  <si>
    <t>Сбор и удаление отходов и очистка сточных вод</t>
  </si>
  <si>
    <t>Государственная поддержка в сфере культуры, кинематографии и средств массовой информации</t>
  </si>
  <si>
    <t>Периодические   издания,   учрежденные   органами законодательной и исполнительной власти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</si>
  <si>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</si>
  <si>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</si>
  <si>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Родильные дома</t>
  </si>
  <si>
    <t>Станции скорой и неотложной помощи</t>
  </si>
  <si>
    <t>Центры спортивной подготовки (сборные команды)</t>
  </si>
  <si>
    <t>Физкультурно-оздоровительная работа  и  спортивные мероприятия</t>
  </si>
  <si>
    <t>Реализация    государственных   функций   в   области национальной экономики</t>
  </si>
  <si>
    <t>Мероприятия по землеустройству  и землепользованию</t>
  </si>
  <si>
    <t>5110000</t>
  </si>
  <si>
    <t>Мероприятия по борьбе с беспризорностью, по опеке и попечительству</t>
  </si>
  <si>
    <t>Другие пособия и компенсации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</si>
  <si>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</si>
  <si>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</si>
  <si>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</si>
  <si>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443</t>
  </si>
  <si>
    <t>Природоохранные мероприятия</t>
  </si>
  <si>
    <t>Социальное обслуживание населения</t>
  </si>
  <si>
    <t>5010000</t>
  </si>
  <si>
    <t>Дома-интернаты для престарелых и инвалидов</t>
  </si>
  <si>
    <t>Учреждения социального обслуживания населения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</si>
  <si>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</si>
  <si>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</si>
  <si>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010</t>
  </si>
  <si>
    <t>Глава муниципального образования</t>
  </si>
  <si>
    <t>Депутаты представительного органа муниципального образования</t>
  </si>
  <si>
    <t>Председатель представительного органа муниципального образования</t>
  </si>
  <si>
    <t>Судебная система</t>
  </si>
  <si>
    <t>0105</t>
  </si>
  <si>
    <t>070</t>
  </si>
  <si>
    <t>Составление (изменение и дополнение) списков кандидатов в присяжные заседатели федеральных судов общей юрисдикции в РФ</t>
  </si>
  <si>
    <t>Члены избирательной комиссии муниципального образования</t>
  </si>
  <si>
    <t>Проведение выборов в представительные органы муниципального образования</t>
  </si>
  <si>
    <t>Расходы за счет средств местного бюджета по обеспечению детей первого и второго года жизни специальными молочными продуктами детского питания</t>
  </si>
  <si>
    <t>0904</t>
  </si>
  <si>
    <t>Другие вопросы в области здравоохранения и спорта</t>
  </si>
  <si>
    <t>Меры социальной поддержки граждан</t>
  </si>
  <si>
    <t>Предоставление гражданам субсидий на оплату жилого помещения и коммунальных услуг</t>
  </si>
  <si>
    <t>Оказание социальной помощи</t>
  </si>
  <si>
    <t>Пенсии по государственному пенсионному обеспечению, доплаты к пенсиям, дополнительное материальное обеспечение, пособия и компенсации</t>
  </si>
  <si>
    <t>Предоставление мер социальной поддержки реабилитированных лиц и лиц, признанных пострадавшими от политических репрессий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</si>
  <si>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</si>
  <si>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</si>
  <si>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Обеспечение мер социальной поддержки ветеранов труда</t>
  </si>
  <si>
    <t>Переселение граждан закрытых административно-территориальных образований</t>
  </si>
  <si>
    <t>Организационно-воспитательная работа с молодежью</t>
  </si>
  <si>
    <t>216</t>
  </si>
  <si>
    <t>Выполнение других обязательств государства</t>
  </si>
  <si>
    <t>Мероприятия в области социальной политики</t>
  </si>
  <si>
    <t>Обслуживание государственного и муниципального долга</t>
  </si>
  <si>
    <t>0112</t>
  </si>
  <si>
    <t>065 00 00</t>
  </si>
  <si>
    <t>Процентные платежи по муниципальному долгу</t>
  </si>
  <si>
    <t>Процентные платежи по долговым обязательствам</t>
  </si>
  <si>
    <t>152</t>
  </si>
  <si>
    <t>Целевая программа ЗАТО Железногорск "Адресно-социальная помощь" на 2006 год</t>
  </si>
  <si>
    <t>521</t>
  </si>
  <si>
    <t>Государственная поддержка малого предпринимательства</t>
  </si>
  <si>
    <t>Меры социальной поддержки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</t>
  </si>
  <si>
    <t>Расходы на реализацию Программы ЗАТО Железногорск "Cоциальная поддержка ветеранов в честь Дня Победы" в 2006 году</t>
  </si>
  <si>
    <t>795 00 00</t>
  </si>
  <si>
    <t>Целевые программы муниципальных образований</t>
  </si>
  <si>
    <t>214</t>
  </si>
  <si>
    <t>Непрограммные инвестиции в основные фонды</t>
  </si>
  <si>
    <t>Строительство объектов общегражданского назначения</t>
  </si>
  <si>
    <t>514 00 00</t>
  </si>
  <si>
    <t>0200000</t>
  </si>
  <si>
    <t>Проведение выборов и референдумов</t>
  </si>
  <si>
    <t>621</t>
  </si>
  <si>
    <t>5200000</t>
  </si>
  <si>
    <t>Иные безвозмездные и безвозвратные перечисления</t>
  </si>
  <si>
    <t>Внедрение инновационных образовательных программ в государственных и муниципальных общеобразовательных школах</t>
  </si>
  <si>
    <t>470 00 00</t>
  </si>
  <si>
    <t>Больницы, клиники, госпитали, медико-санитарные части</t>
  </si>
  <si>
    <t>661</t>
  </si>
  <si>
    <t>Предоставление субсидий молодым семьям для приобретения жилья</t>
  </si>
  <si>
    <t>Приложение № 5</t>
  </si>
  <si>
    <t>Распределение расходов бюджета ЗАТО Железногорск по разделам, подразделам, целевым статьям и видам расходов функциональной классификации расходов бюджетов Российской Федерации на 2007 год</t>
  </si>
  <si>
    <t>310 00 00</t>
  </si>
  <si>
    <t>364</t>
  </si>
  <si>
    <t>345 00 00</t>
  </si>
  <si>
    <t>Малый бизнес и предпринимательство</t>
  </si>
  <si>
    <t>Морской и речной транспорт</t>
  </si>
  <si>
    <t>Отдельные мероприятия в области морского и речного транспорта</t>
  </si>
  <si>
    <t xml:space="preserve">Мероприятия по организации оздоровительной кампании детей </t>
  </si>
  <si>
    <t>Дворцы и дома культуры, другие учреждения культуры и средств массовой информации</t>
  </si>
  <si>
    <t>Администрация ЗАТО г.Железногорск (оказание поддержки субъектам малого предпринимательства ЗАТО Железногорск в форме предоставления субсидий на возмещение части процентных ставок по кредитам, полученным в российских кредитных организациях, и части лизинго</t>
  </si>
  <si>
    <t xml:space="preserve">Мероприятия в области жилищного хозяйства </t>
  </si>
  <si>
    <t>Мероприятия в области коммунального хозяйства</t>
  </si>
  <si>
    <t xml:space="preserve">Оздоровление детей </t>
  </si>
  <si>
    <t>Ежемесячное пособие на ребенка из бюджетов субъектов Российской Федерации и местных бюджетов</t>
  </si>
  <si>
    <t>809</t>
  </si>
  <si>
    <t>522 00 00</t>
  </si>
  <si>
    <t>Средства к распределению при фактическом поступлении возвратов кредитов на развитие материально-технической базы муниципальных предприятий и учреждений</t>
  </si>
  <si>
    <t>070 00 00</t>
  </si>
  <si>
    <t>410 00 00</t>
  </si>
  <si>
    <t>431 00 00</t>
  </si>
  <si>
    <t>457 00 00</t>
  </si>
  <si>
    <t>476 00 00</t>
  </si>
  <si>
    <t>477 00 00</t>
  </si>
  <si>
    <t>512 00 00</t>
  </si>
  <si>
    <t>471 00 00</t>
  </si>
  <si>
    <t>Поликлиники, амбулатории, диагностические центры</t>
  </si>
  <si>
    <t>Изменения</t>
  </si>
  <si>
    <t>"Приложение № 5</t>
  </si>
  <si>
    <t>от 12.12.2006 № 22-134Р"</t>
  </si>
  <si>
    <t>к решению Совета депутатов</t>
  </si>
  <si>
    <t>от 29.03.07 № 24-145P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</si>
</sst>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0"/>
    <numFmt numFmtId="195" formatCode="#,##0.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80" fontId="4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18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80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/>
    </xf>
    <xf numFmtId="0" fontId="4" fillId="2" borderId="6" xfId="0" applyFont="1" applyFill="1" applyBorder="1" applyAlignment="1">
      <alignment vertical="center"/>
    </xf>
    <xf numFmtId="181" fontId="4" fillId="2" borderId="1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horizontal="center" vertical="center"/>
    </xf>
    <xf numFmtId="181" fontId="4" fillId="2" borderId="2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79" fontId="4" fillId="2" borderId="3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/>
    </xf>
    <xf numFmtId="0" fontId="4" fillId="2" borderId="3" xfId="0" applyFont="1" applyFill="1" applyBorder="1" applyAlignment="1">
      <alignment wrapText="1"/>
    </xf>
    <xf numFmtId="0" fontId="4" fillId="2" borderId="4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181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4" fillId="2" borderId="8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 shrinkToFit="1"/>
    </xf>
    <xf numFmtId="0" fontId="4" fillId="2" borderId="0" xfId="0" applyFont="1" applyFill="1" applyAlignment="1">
      <alignment vertical="center"/>
    </xf>
    <xf numFmtId="49" fontId="5" fillId="2" borderId="6" xfId="0" applyNumberFormat="1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justify" vertical="center" wrapText="1"/>
    </xf>
    <xf numFmtId="194" fontId="5" fillId="2" borderId="3" xfId="0" applyNumberFormat="1" applyFont="1" applyFill="1" applyBorder="1" applyAlignment="1">
      <alignment horizontal="center" vertical="center"/>
    </xf>
    <xf numFmtId="194" fontId="5" fillId="2" borderId="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4" xfId="0" applyNumberFormat="1" applyFont="1" applyFill="1" applyBorder="1" applyAlignment="1">
      <alignment horizontal="center" vertical="center"/>
    </xf>
    <xf numFmtId="194" fontId="4" fillId="2" borderId="3" xfId="0" applyNumberFormat="1" applyFont="1" applyFill="1" applyBorder="1" applyAlignment="1">
      <alignment horizontal="center" vertical="center"/>
    </xf>
    <xf numFmtId="194" fontId="4" fillId="2" borderId="6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5" fillId="2" borderId="4" xfId="0" applyNumberFormat="1" applyFont="1" applyFill="1" applyBorder="1" applyAlignment="1">
      <alignment horizontal="center" vertical="center"/>
    </xf>
    <xf numFmtId="195" fontId="5" fillId="2" borderId="3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/>
    </xf>
    <xf numFmtId="195" fontId="4" fillId="2" borderId="5" xfId="0" applyNumberFormat="1" applyFont="1" applyFill="1" applyBorder="1" applyAlignment="1">
      <alignment horizontal="center" vertical="center"/>
    </xf>
    <xf numFmtId="195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horizontal="center"/>
    </xf>
    <xf numFmtId="195" fontId="4" fillId="0" borderId="3" xfId="0" applyNumberFormat="1" applyFont="1" applyFill="1" applyBorder="1" applyAlignment="1">
      <alignment horizontal="center" vertical="center"/>
    </xf>
    <xf numFmtId="195" fontId="4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181" fontId="8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1" fontId="8" fillId="0" borderId="0" xfId="0" applyNumberFormat="1" applyFont="1" applyFill="1" applyAlignment="1">
      <alignment/>
    </xf>
    <xf numFmtId="195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2" fontId="8" fillId="0" borderId="3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8"/>
  <sheetViews>
    <sheetView showGridLines="0" tabSelected="1" zoomScale="70" zoomScaleNormal="70" zoomScaleSheetLayoutView="75" workbookViewId="0" topLeftCell="A1">
      <pane ySplit="13" topLeftCell="BM238" activePane="bottomLeft" state="frozen"/>
      <selection pane="topLeft" activeCell="A1" sqref="A1"/>
      <selection pane="bottomLeft" activeCell="B9" sqref="B9:M9"/>
    </sheetView>
  </sheetViews>
  <sheetFormatPr defaultColWidth="9.140625" defaultRowHeight="12.75"/>
  <cols>
    <col min="1" max="1" width="5.421875" style="87" customWidth="1"/>
    <col min="2" max="2" width="59.00390625" style="87" customWidth="1"/>
    <col min="3" max="3" width="0.13671875" style="87" hidden="1" customWidth="1"/>
    <col min="4" max="4" width="26.28125" style="87" hidden="1" customWidth="1"/>
    <col min="5" max="5" width="12.00390625" style="87" hidden="1" customWidth="1"/>
    <col min="6" max="6" width="5.28125" style="87" hidden="1" customWidth="1"/>
    <col min="7" max="7" width="18.28125" style="87" hidden="1" customWidth="1"/>
    <col min="8" max="8" width="17.57421875" style="87" hidden="1" customWidth="1"/>
    <col min="9" max="10" width="14.421875" style="87" hidden="1" customWidth="1"/>
    <col min="11" max="11" width="12.00390625" style="87" customWidth="1"/>
    <col min="12" max="12" width="12.28125" style="87" customWidth="1"/>
    <col min="13" max="13" width="11.00390625" style="87" customWidth="1"/>
    <col min="14" max="14" width="17.57421875" style="87" hidden="1" customWidth="1"/>
    <col min="15" max="15" width="16.28125" style="88" hidden="1" customWidth="1"/>
    <col min="16" max="16" width="18.00390625" style="85" customWidth="1"/>
    <col min="17" max="16384" width="9.140625" style="85" customWidth="1"/>
  </cols>
  <sheetData>
    <row r="1" spans="2:12" ht="16.5" customHeight="1">
      <c r="B1" s="2"/>
      <c r="C1" s="2"/>
      <c r="D1" s="2"/>
      <c r="E1" s="2" t="s">
        <v>203</v>
      </c>
      <c r="F1" s="2"/>
      <c r="G1" s="2"/>
      <c r="H1" s="2"/>
      <c r="I1" s="2"/>
      <c r="J1" s="2"/>
      <c r="K1" s="2"/>
      <c r="L1" s="2" t="s">
        <v>340</v>
      </c>
    </row>
    <row r="2" spans="2:12" ht="15.75">
      <c r="B2" s="107"/>
      <c r="C2" s="107"/>
      <c r="D2" s="107"/>
      <c r="E2" s="107"/>
      <c r="F2" s="107"/>
      <c r="G2" s="2"/>
      <c r="H2" s="2"/>
      <c r="I2" s="2"/>
      <c r="J2" s="2"/>
      <c r="K2" s="2"/>
      <c r="L2" s="2" t="s">
        <v>370</v>
      </c>
    </row>
    <row r="3" spans="2:12" ht="15.75"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371</v>
      </c>
    </row>
    <row r="4" spans="2:12" ht="15.75">
      <c r="B4" s="2"/>
      <c r="C4" s="2"/>
      <c r="D4" s="2"/>
      <c r="E4" s="2"/>
      <c r="F4" s="2"/>
      <c r="G4" s="2"/>
      <c r="H4" s="2"/>
      <c r="I4" s="2"/>
      <c r="J4" s="2"/>
      <c r="K4" s="2"/>
      <c r="L4" s="2" t="s">
        <v>368</v>
      </c>
    </row>
    <row r="5" spans="2:12" ht="15.75">
      <c r="B5" s="2"/>
      <c r="C5" s="2"/>
      <c r="D5" s="2"/>
      <c r="E5" s="2"/>
      <c r="F5" s="2"/>
      <c r="G5" s="2"/>
      <c r="H5" s="2"/>
      <c r="I5" s="2"/>
      <c r="J5" s="2"/>
      <c r="K5" s="2"/>
      <c r="L5" s="2" t="s">
        <v>204</v>
      </c>
    </row>
    <row r="6" spans="2:12" ht="15.75">
      <c r="B6" s="2"/>
      <c r="C6" s="2"/>
      <c r="D6" s="2"/>
      <c r="E6" s="2"/>
      <c r="F6" s="2"/>
      <c r="G6" s="2"/>
      <c r="H6" s="2"/>
      <c r="I6" s="2"/>
      <c r="J6" s="2"/>
      <c r="K6" s="2"/>
      <c r="L6" s="2" t="s">
        <v>369</v>
      </c>
    </row>
    <row r="7" spans="2:12" ht="15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4" ht="15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44.25" customHeight="1">
      <c r="B9" s="112" t="s">
        <v>341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"/>
    </row>
    <row r="10" spans="2:14" ht="7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6" ht="13.5" customHeight="1"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P11" s="82" t="s">
        <v>210</v>
      </c>
    </row>
    <row r="12" spans="1:16" ht="13.5" customHeight="1">
      <c r="A12" s="113" t="s">
        <v>205</v>
      </c>
      <c r="B12" s="105" t="s">
        <v>206</v>
      </c>
      <c r="C12" s="105" t="s">
        <v>101</v>
      </c>
      <c r="D12" s="5"/>
      <c r="E12" s="105" t="s">
        <v>4</v>
      </c>
      <c r="F12" s="105" t="s">
        <v>68</v>
      </c>
      <c r="G12" s="105" t="s">
        <v>130</v>
      </c>
      <c r="H12" s="105" t="s">
        <v>184</v>
      </c>
      <c r="I12" s="105" t="s">
        <v>175</v>
      </c>
      <c r="J12" s="105" t="s">
        <v>99</v>
      </c>
      <c r="K12" s="109" t="s">
        <v>207</v>
      </c>
      <c r="L12" s="109" t="s">
        <v>208</v>
      </c>
      <c r="M12" s="109" t="s">
        <v>209</v>
      </c>
      <c r="N12" s="105" t="s">
        <v>211</v>
      </c>
      <c r="O12" s="105" t="s">
        <v>367</v>
      </c>
      <c r="P12" s="105" t="s">
        <v>211</v>
      </c>
    </row>
    <row r="13" spans="1:16" ht="28.5" customHeight="1">
      <c r="A13" s="111"/>
      <c r="B13" s="110"/>
      <c r="C13" s="108"/>
      <c r="D13" s="6" t="s">
        <v>102</v>
      </c>
      <c r="E13" s="111"/>
      <c r="F13" s="111"/>
      <c r="G13" s="106"/>
      <c r="H13" s="106"/>
      <c r="I13" s="114"/>
      <c r="J13" s="106"/>
      <c r="K13" s="110"/>
      <c r="L13" s="110"/>
      <c r="M13" s="110"/>
      <c r="N13" s="106"/>
      <c r="O13" s="106"/>
      <c r="P13" s="106"/>
    </row>
    <row r="14" spans="1:16" ht="24.75" customHeight="1">
      <c r="A14" s="8">
        <v>1</v>
      </c>
      <c r="B14" s="9" t="s">
        <v>25</v>
      </c>
      <c r="C14" s="10" t="e">
        <f>C18+C27+C59+#REF!+C75+C78</f>
        <v>#REF!</v>
      </c>
      <c r="D14" s="10" t="e">
        <f>D18+D27+D59+#REF!+D75+D78</f>
        <v>#REF!</v>
      </c>
      <c r="E14" s="10"/>
      <c r="F14" s="10"/>
      <c r="G14" s="11" t="e">
        <f>G18+G27+G59+G62+#REF!+G78</f>
        <v>#REF!</v>
      </c>
      <c r="H14" s="11" t="e">
        <f>H18+H27+H59+H62+#REF!+H78</f>
        <v>#REF!</v>
      </c>
      <c r="I14" s="11" t="e">
        <f>I18+I27+I59+I62+#REF!+I78</f>
        <v>#REF!</v>
      </c>
      <c r="J14" s="11" t="e">
        <f>J18+J27+J59+J62+#REF!+J78</f>
        <v>#REF!</v>
      </c>
      <c r="K14" s="12" t="s">
        <v>65</v>
      </c>
      <c r="L14" s="69"/>
      <c r="M14" s="12"/>
      <c r="N14" s="77">
        <f>N18+N27+N59+N66+N75+N78+N15+N56+N72</f>
        <v>53203</v>
      </c>
      <c r="O14" s="77">
        <f>O18+O27+O59+O66+O75+O78+O15+O56+O72</f>
        <v>2493.1565</v>
      </c>
      <c r="P14" s="77">
        <f>P18+P27+P59+P66+P75+P78+P15+P56+P72</f>
        <v>55696.1565</v>
      </c>
    </row>
    <row r="15" spans="1:16" ht="44.25" customHeight="1">
      <c r="A15" s="57">
        <v>2</v>
      </c>
      <c r="B15" s="13" t="s">
        <v>285</v>
      </c>
      <c r="C15" s="14"/>
      <c r="D15" s="14"/>
      <c r="E15" s="14"/>
      <c r="F15" s="14"/>
      <c r="G15" s="11"/>
      <c r="H15" s="11"/>
      <c r="I15" s="11"/>
      <c r="J15" s="11"/>
      <c r="K15" s="15" t="s">
        <v>286</v>
      </c>
      <c r="L15" s="70"/>
      <c r="M15" s="16"/>
      <c r="N15" s="78">
        <f aca="true" t="shared" si="0" ref="N15:P16">N16</f>
        <v>866.1</v>
      </c>
      <c r="O15" s="78">
        <f t="shared" si="0"/>
        <v>0</v>
      </c>
      <c r="P15" s="78">
        <f t="shared" si="0"/>
        <v>866.1</v>
      </c>
    </row>
    <row r="16" spans="1:16" ht="33.75" customHeight="1">
      <c r="A16" s="57">
        <v>3</v>
      </c>
      <c r="B16" s="13" t="s">
        <v>212</v>
      </c>
      <c r="C16" s="18"/>
      <c r="D16" s="18"/>
      <c r="E16" s="18"/>
      <c r="F16" s="19"/>
      <c r="G16" s="17"/>
      <c r="H16" s="17"/>
      <c r="I16" s="17"/>
      <c r="J16" s="17"/>
      <c r="K16" s="15" t="s">
        <v>286</v>
      </c>
      <c r="L16" s="71" t="s">
        <v>103</v>
      </c>
      <c r="M16" s="16"/>
      <c r="N16" s="78">
        <f t="shared" si="0"/>
        <v>866.1</v>
      </c>
      <c r="O16" s="78">
        <f t="shared" si="0"/>
        <v>0</v>
      </c>
      <c r="P16" s="78">
        <f t="shared" si="0"/>
        <v>866.1</v>
      </c>
    </row>
    <row r="17" spans="1:16" ht="24" customHeight="1">
      <c r="A17" s="57">
        <v>4</v>
      </c>
      <c r="B17" s="13" t="s">
        <v>288</v>
      </c>
      <c r="C17" s="18"/>
      <c r="D17" s="18"/>
      <c r="E17" s="18"/>
      <c r="F17" s="19"/>
      <c r="G17" s="17"/>
      <c r="H17" s="17"/>
      <c r="I17" s="17"/>
      <c r="J17" s="17"/>
      <c r="K17" s="15" t="s">
        <v>286</v>
      </c>
      <c r="L17" s="71" t="s">
        <v>103</v>
      </c>
      <c r="M17" s="15" t="s">
        <v>287</v>
      </c>
      <c r="N17" s="78">
        <v>866.1</v>
      </c>
      <c r="O17" s="89"/>
      <c r="P17" s="84">
        <f>N17+O17</f>
        <v>866.1</v>
      </c>
    </row>
    <row r="18" spans="1:16" ht="45" customHeight="1">
      <c r="A18" s="57">
        <v>5</v>
      </c>
      <c r="B18" s="13" t="s">
        <v>67</v>
      </c>
      <c r="C18" s="18">
        <f>C19</f>
        <v>6532</v>
      </c>
      <c r="D18" s="18">
        <f>D19</f>
        <v>8663</v>
      </c>
      <c r="E18" s="19"/>
      <c r="F18" s="18"/>
      <c r="G18" s="17">
        <f>G19</f>
        <v>9664.651</v>
      </c>
      <c r="H18" s="17">
        <f>H19</f>
        <v>0</v>
      </c>
      <c r="I18" s="17">
        <f>I19</f>
        <v>0</v>
      </c>
      <c r="J18" s="17">
        <f>J19</f>
        <v>0</v>
      </c>
      <c r="K18" s="15" t="s">
        <v>66</v>
      </c>
      <c r="L18" s="71"/>
      <c r="M18" s="15"/>
      <c r="N18" s="78">
        <f>N23</f>
        <v>7173.2</v>
      </c>
      <c r="O18" s="78">
        <f>O23</f>
        <v>0</v>
      </c>
      <c r="P18" s="78">
        <f>P23</f>
        <v>7173.2</v>
      </c>
    </row>
    <row r="19" spans="1:16" ht="21" customHeight="1" hidden="1">
      <c r="A19" s="57">
        <v>6</v>
      </c>
      <c r="B19" s="13" t="s">
        <v>17</v>
      </c>
      <c r="C19" s="18">
        <f>C20+C21</f>
        <v>6532</v>
      </c>
      <c r="D19" s="18">
        <f>D20+D21</f>
        <v>8663</v>
      </c>
      <c r="E19" s="19"/>
      <c r="F19" s="18"/>
      <c r="G19" s="17">
        <f>G20+G21+G22</f>
        <v>9664.651</v>
      </c>
      <c r="H19" s="17">
        <f>H20+H21+H22</f>
        <v>0</v>
      </c>
      <c r="I19" s="17">
        <f>I20+I21+I22</f>
        <v>0</v>
      </c>
      <c r="J19" s="17">
        <f>J20+J21+J22</f>
        <v>0</v>
      </c>
      <c r="K19" s="15" t="s">
        <v>66</v>
      </c>
      <c r="L19" s="71"/>
      <c r="M19" s="15"/>
      <c r="N19" s="78" t="e">
        <f>#REF!</f>
        <v>#REF!</v>
      </c>
      <c r="O19" s="78" t="e">
        <f>#REF!</f>
        <v>#REF!</v>
      </c>
      <c r="P19" s="78" t="e">
        <f>#REF!</f>
        <v>#REF!</v>
      </c>
    </row>
    <row r="20" spans="1:16" ht="32.25" customHeight="1" hidden="1">
      <c r="A20" s="57">
        <v>7</v>
      </c>
      <c r="B20" s="13" t="s">
        <v>69</v>
      </c>
      <c r="C20" s="18"/>
      <c r="D20" s="18"/>
      <c r="E20" s="18" t="s">
        <v>103</v>
      </c>
      <c r="F20" s="18" t="s">
        <v>70</v>
      </c>
      <c r="G20" s="17">
        <v>1301</v>
      </c>
      <c r="H20" s="17"/>
      <c r="I20" s="17"/>
      <c r="J20" s="17"/>
      <c r="K20" s="15" t="s">
        <v>66</v>
      </c>
      <c r="L20" s="71"/>
      <c r="M20" s="15"/>
      <c r="N20" s="78" t="e">
        <f>#REF!</f>
        <v>#REF!</v>
      </c>
      <c r="O20" s="78" t="e">
        <f>#REF!</f>
        <v>#REF!</v>
      </c>
      <c r="P20" s="78" t="e">
        <f>#REF!</f>
        <v>#REF!</v>
      </c>
    </row>
    <row r="21" spans="1:16" ht="36" customHeight="1" hidden="1">
      <c r="A21" s="57"/>
      <c r="B21" s="13" t="s">
        <v>71</v>
      </c>
      <c r="C21" s="18">
        <v>6532</v>
      </c>
      <c r="D21" s="18">
        <v>8663</v>
      </c>
      <c r="E21" s="18" t="s">
        <v>103</v>
      </c>
      <c r="F21" s="18" t="s">
        <v>15</v>
      </c>
      <c r="G21" s="17">
        <v>4360</v>
      </c>
      <c r="H21" s="17"/>
      <c r="I21" s="17"/>
      <c r="J21" s="17"/>
      <c r="K21" s="15" t="s">
        <v>66</v>
      </c>
      <c r="L21" s="71"/>
      <c r="M21" s="15"/>
      <c r="N21" s="78" t="e">
        <f>#REF!</f>
        <v>#REF!</v>
      </c>
      <c r="O21" s="78" t="e">
        <f>#REF!</f>
        <v>#REF!</v>
      </c>
      <c r="P21" s="78" t="e">
        <f>#REF!</f>
        <v>#REF!</v>
      </c>
    </row>
    <row r="22" spans="1:16" ht="27" customHeight="1" hidden="1">
      <c r="A22" s="57"/>
      <c r="B22" s="13" t="s">
        <v>141</v>
      </c>
      <c r="C22" s="18"/>
      <c r="D22" s="18"/>
      <c r="E22" s="18" t="s">
        <v>103</v>
      </c>
      <c r="F22" s="20" t="s">
        <v>135</v>
      </c>
      <c r="G22" s="17">
        <v>4003.651</v>
      </c>
      <c r="H22" s="17"/>
      <c r="I22" s="17"/>
      <c r="J22" s="17"/>
      <c r="K22" s="15" t="s">
        <v>66</v>
      </c>
      <c r="L22" s="71"/>
      <c r="M22" s="15"/>
      <c r="N22" s="78" t="e">
        <f>#REF!</f>
        <v>#REF!</v>
      </c>
      <c r="O22" s="78" t="e">
        <f>#REF!</f>
        <v>#REF!</v>
      </c>
      <c r="P22" s="78" t="e">
        <f>#REF!</f>
        <v>#REF!</v>
      </c>
    </row>
    <row r="23" spans="1:16" ht="32.25" customHeight="1">
      <c r="A23" s="57">
        <v>6</v>
      </c>
      <c r="B23" s="13" t="s">
        <v>212</v>
      </c>
      <c r="C23" s="18"/>
      <c r="D23" s="18"/>
      <c r="E23" s="18"/>
      <c r="F23" s="19"/>
      <c r="G23" s="17"/>
      <c r="H23" s="17"/>
      <c r="I23" s="17"/>
      <c r="J23" s="17"/>
      <c r="K23" s="15" t="s">
        <v>66</v>
      </c>
      <c r="L23" s="71" t="s">
        <v>103</v>
      </c>
      <c r="M23" s="15"/>
      <c r="N23" s="78">
        <f>N24+N25+N26</f>
        <v>7173.2</v>
      </c>
      <c r="O23" s="78">
        <f>O24+O25+O26</f>
        <v>0</v>
      </c>
      <c r="P23" s="78">
        <f>P24+P25+P26</f>
        <v>7173.2</v>
      </c>
    </row>
    <row r="24" spans="1:16" ht="21.75" customHeight="1">
      <c r="A24" s="57">
        <v>7</v>
      </c>
      <c r="B24" s="13" t="s">
        <v>214</v>
      </c>
      <c r="C24" s="18"/>
      <c r="D24" s="18"/>
      <c r="E24" s="18"/>
      <c r="F24" s="19"/>
      <c r="G24" s="17"/>
      <c r="H24" s="17"/>
      <c r="I24" s="17"/>
      <c r="J24" s="17"/>
      <c r="K24" s="15" t="s">
        <v>66</v>
      </c>
      <c r="L24" s="71" t="s">
        <v>103</v>
      </c>
      <c r="M24" s="15" t="s">
        <v>135</v>
      </c>
      <c r="N24" s="78">
        <v>5513.7</v>
      </c>
      <c r="O24" s="90"/>
      <c r="P24" s="84">
        <f>N24+O24</f>
        <v>5513.7</v>
      </c>
    </row>
    <row r="25" spans="1:16" ht="27" customHeight="1">
      <c r="A25" s="57">
        <v>8</v>
      </c>
      <c r="B25" s="13" t="s">
        <v>290</v>
      </c>
      <c r="C25" s="18"/>
      <c r="D25" s="18"/>
      <c r="E25" s="18"/>
      <c r="F25" s="19"/>
      <c r="G25" s="17"/>
      <c r="H25" s="17"/>
      <c r="I25" s="17"/>
      <c r="J25" s="17"/>
      <c r="K25" s="15" t="s">
        <v>66</v>
      </c>
      <c r="L25" s="71" t="s">
        <v>103</v>
      </c>
      <c r="M25" s="15" t="s">
        <v>70</v>
      </c>
      <c r="N25" s="78">
        <v>865.9</v>
      </c>
      <c r="O25" s="90"/>
      <c r="P25" s="84">
        <f>N25+O25</f>
        <v>865.9</v>
      </c>
    </row>
    <row r="26" spans="1:16" ht="30" customHeight="1">
      <c r="A26" s="57">
        <v>9</v>
      </c>
      <c r="B26" s="13" t="s">
        <v>289</v>
      </c>
      <c r="C26" s="18"/>
      <c r="D26" s="18"/>
      <c r="E26" s="18"/>
      <c r="F26" s="19"/>
      <c r="G26" s="17"/>
      <c r="H26" s="17"/>
      <c r="I26" s="17"/>
      <c r="J26" s="17"/>
      <c r="K26" s="15" t="s">
        <v>66</v>
      </c>
      <c r="L26" s="71" t="s">
        <v>103</v>
      </c>
      <c r="M26" s="15" t="s">
        <v>15</v>
      </c>
      <c r="N26" s="78">
        <v>793.6</v>
      </c>
      <c r="O26" s="90"/>
      <c r="P26" s="84">
        <f>N26+O26</f>
        <v>793.6</v>
      </c>
    </row>
    <row r="27" spans="1:16" ht="63.75" customHeight="1">
      <c r="A27" s="57">
        <v>10</v>
      </c>
      <c r="B27" s="13" t="s">
        <v>73</v>
      </c>
      <c r="C27" s="18">
        <f>C28+C31+C35+C37</f>
        <v>53042</v>
      </c>
      <c r="D27" s="18">
        <f>D28+D31+D35+D37</f>
        <v>59258</v>
      </c>
      <c r="E27" s="18"/>
      <c r="F27" s="18"/>
      <c r="G27" s="17">
        <f>G28+G33+G35+G37+G39+G41+G43+G45+G47+G49+G51+G53</f>
        <v>97906.54629</v>
      </c>
      <c r="H27" s="17">
        <f>H28+H33+H35+H37+H39+H41+H43+H45+H47+H49+H51+H53</f>
        <v>0</v>
      </c>
      <c r="I27" s="17">
        <f>I28+I33+I35+I37+I39+I41+I43+I45+I47+I49+I51+I53</f>
        <v>284.4</v>
      </c>
      <c r="J27" s="17">
        <f>J28+J33+J35+J37+J39+J41+J43+J45+J47+J49+J51+J53</f>
        <v>768.1</v>
      </c>
      <c r="K27" s="15" t="s">
        <v>72</v>
      </c>
      <c r="L27" s="71"/>
      <c r="M27" s="15"/>
      <c r="N27" s="78">
        <f>N54</f>
        <v>69589.1</v>
      </c>
      <c r="O27" s="78">
        <f>O54</f>
        <v>2489.1165</v>
      </c>
      <c r="P27" s="78">
        <f>P54</f>
        <v>72078.2165</v>
      </c>
    </row>
    <row r="28" spans="1:16" ht="0" customHeight="1" hidden="1">
      <c r="A28" s="57"/>
      <c r="B28" s="13" t="s">
        <v>16</v>
      </c>
      <c r="C28" s="21">
        <f>C29+C30</f>
        <v>46461</v>
      </c>
      <c r="D28" s="21">
        <f>D29+D30</f>
        <v>48330</v>
      </c>
      <c r="E28" s="18"/>
      <c r="F28" s="21"/>
      <c r="G28" s="17">
        <f>G29+G30</f>
        <v>58385.91322</v>
      </c>
      <c r="H28" s="17">
        <f>H29+H30</f>
        <v>0</v>
      </c>
      <c r="I28" s="17">
        <f>I29+I30</f>
        <v>1501.43</v>
      </c>
      <c r="J28" s="17">
        <f>J29+J30</f>
        <v>0</v>
      </c>
      <c r="K28" s="15" t="s">
        <v>72</v>
      </c>
      <c r="L28" s="71"/>
      <c r="M28" s="15"/>
      <c r="N28" s="78" t="e">
        <f>#REF!</f>
        <v>#REF!</v>
      </c>
      <c r="O28" s="78" t="e">
        <f>#REF!</f>
        <v>#REF!</v>
      </c>
      <c r="P28" s="78" t="e">
        <f>#REF!</f>
        <v>#REF!</v>
      </c>
    </row>
    <row r="29" spans="1:16" ht="34.5" customHeight="1" hidden="1">
      <c r="A29" s="57"/>
      <c r="B29" s="13" t="s">
        <v>74</v>
      </c>
      <c r="C29" s="21"/>
      <c r="D29" s="21"/>
      <c r="E29" s="18" t="s">
        <v>103</v>
      </c>
      <c r="F29" s="21" t="s">
        <v>76</v>
      </c>
      <c r="G29" s="22">
        <v>923.4</v>
      </c>
      <c r="H29" s="22"/>
      <c r="I29" s="22"/>
      <c r="J29" s="22"/>
      <c r="K29" s="15" t="s">
        <v>72</v>
      </c>
      <c r="L29" s="71"/>
      <c r="M29" s="15"/>
      <c r="N29" s="78" t="e">
        <f>#REF!</f>
        <v>#REF!</v>
      </c>
      <c r="O29" s="78" t="e">
        <f>#REF!</f>
        <v>#REF!</v>
      </c>
      <c r="P29" s="78" t="e">
        <f>#REF!</f>
        <v>#REF!</v>
      </c>
    </row>
    <row r="30" spans="1:16" ht="45.75" customHeight="1" hidden="1">
      <c r="A30" s="57"/>
      <c r="B30" s="13" t="s">
        <v>141</v>
      </c>
      <c r="C30" s="23">
        <v>46461</v>
      </c>
      <c r="D30" s="23">
        <f>32581+15749</f>
        <v>48330</v>
      </c>
      <c r="E30" s="18" t="s">
        <v>103</v>
      </c>
      <c r="F30" s="20" t="s">
        <v>135</v>
      </c>
      <c r="G30" s="17">
        <v>57462.51322</v>
      </c>
      <c r="H30" s="17"/>
      <c r="I30" s="17">
        <f>714.43+787</f>
        <v>1501.43</v>
      </c>
      <c r="J30" s="17"/>
      <c r="K30" s="15" t="s">
        <v>72</v>
      </c>
      <c r="L30" s="71"/>
      <c r="M30" s="15"/>
      <c r="N30" s="78" t="e">
        <f>#REF!</f>
        <v>#REF!</v>
      </c>
      <c r="O30" s="78" t="e">
        <f>#REF!</f>
        <v>#REF!</v>
      </c>
      <c r="P30" s="78" t="e">
        <f>#REF!</f>
        <v>#REF!</v>
      </c>
    </row>
    <row r="31" spans="1:16" ht="21" customHeight="1" hidden="1">
      <c r="A31" s="57"/>
      <c r="B31" s="24" t="s">
        <v>18</v>
      </c>
      <c r="C31" s="21">
        <v>70</v>
      </c>
      <c r="D31" s="21">
        <v>99</v>
      </c>
      <c r="E31" s="18" t="s">
        <v>103</v>
      </c>
      <c r="F31" s="20" t="s">
        <v>135</v>
      </c>
      <c r="G31" s="17"/>
      <c r="H31" s="17"/>
      <c r="I31" s="17"/>
      <c r="J31" s="17"/>
      <c r="K31" s="15" t="s">
        <v>72</v>
      </c>
      <c r="L31" s="71"/>
      <c r="M31" s="15"/>
      <c r="N31" s="78" t="e">
        <f>#REF!</f>
        <v>#REF!</v>
      </c>
      <c r="O31" s="78" t="e">
        <f>#REF!</f>
        <v>#REF!</v>
      </c>
      <c r="P31" s="78" t="e">
        <f>#REF!</f>
        <v>#REF!</v>
      </c>
    </row>
    <row r="32" spans="1:16" ht="21.75" customHeight="1" hidden="1">
      <c r="A32" s="57"/>
      <c r="B32" s="13" t="s">
        <v>75</v>
      </c>
      <c r="C32" s="23">
        <v>5934</v>
      </c>
      <c r="D32" s="23">
        <f>3938+4440</f>
        <v>8378</v>
      </c>
      <c r="E32" s="18" t="s">
        <v>103</v>
      </c>
      <c r="F32" s="20" t="s">
        <v>135</v>
      </c>
      <c r="G32" s="17"/>
      <c r="H32" s="17"/>
      <c r="I32" s="17"/>
      <c r="J32" s="17"/>
      <c r="K32" s="15" t="s">
        <v>72</v>
      </c>
      <c r="L32" s="71"/>
      <c r="M32" s="15"/>
      <c r="N32" s="78" t="e">
        <f>#REF!</f>
        <v>#REF!</v>
      </c>
      <c r="O32" s="78" t="e">
        <f>#REF!</f>
        <v>#REF!</v>
      </c>
      <c r="P32" s="78" t="e">
        <f>#REF!</f>
        <v>#REF!</v>
      </c>
    </row>
    <row r="33" spans="1:16" ht="21.75" customHeight="1" hidden="1">
      <c r="A33" s="57"/>
      <c r="B33" s="13" t="s">
        <v>169</v>
      </c>
      <c r="C33" s="21">
        <f>C34+C35</f>
        <v>49694</v>
      </c>
      <c r="D33" s="21">
        <f>D34+D35</f>
        <v>51767</v>
      </c>
      <c r="E33" s="18"/>
      <c r="F33" s="21"/>
      <c r="G33" s="7">
        <f>G34</f>
        <v>642.844</v>
      </c>
      <c r="H33" s="7"/>
      <c r="I33" s="7"/>
      <c r="J33" s="7"/>
      <c r="K33" s="15" t="s">
        <v>72</v>
      </c>
      <c r="L33" s="71"/>
      <c r="M33" s="15"/>
      <c r="N33" s="78" t="e">
        <f>#REF!</f>
        <v>#REF!</v>
      </c>
      <c r="O33" s="78" t="e">
        <f>#REF!</f>
        <v>#REF!</v>
      </c>
      <c r="P33" s="78" t="e">
        <f>#REF!</f>
        <v>#REF!</v>
      </c>
    </row>
    <row r="34" spans="1:16" ht="21.75" customHeight="1" hidden="1">
      <c r="A34" s="57"/>
      <c r="B34" s="13" t="s">
        <v>141</v>
      </c>
      <c r="C34" s="23">
        <v>46461</v>
      </c>
      <c r="D34" s="23">
        <f>32581+15749</f>
        <v>48330</v>
      </c>
      <c r="E34" s="18" t="s">
        <v>103</v>
      </c>
      <c r="F34" s="20" t="s">
        <v>135</v>
      </c>
      <c r="G34" s="7">
        <v>642.844</v>
      </c>
      <c r="H34" s="7"/>
      <c r="I34" s="7"/>
      <c r="J34" s="7"/>
      <c r="K34" s="15" t="s">
        <v>72</v>
      </c>
      <c r="L34" s="71"/>
      <c r="M34" s="15"/>
      <c r="N34" s="78" t="e">
        <f>#REF!</f>
        <v>#REF!</v>
      </c>
      <c r="O34" s="78" t="e">
        <f>#REF!</f>
        <v>#REF!</v>
      </c>
      <c r="P34" s="78" t="e">
        <f>#REF!</f>
        <v>#REF!</v>
      </c>
    </row>
    <row r="35" spans="1:16" ht="31.5" hidden="1">
      <c r="A35" s="57"/>
      <c r="B35" s="13" t="s">
        <v>21</v>
      </c>
      <c r="C35" s="18">
        <f>SUM(C36:C36)</f>
        <v>3233</v>
      </c>
      <c r="D35" s="18">
        <f>SUM(D36:D36)</f>
        <v>3437</v>
      </c>
      <c r="E35" s="18"/>
      <c r="F35" s="20"/>
      <c r="G35" s="17">
        <f>G36</f>
        <v>3791.15</v>
      </c>
      <c r="H35" s="17">
        <f>H36</f>
        <v>0</v>
      </c>
      <c r="I35" s="17">
        <f>I36</f>
        <v>0</v>
      </c>
      <c r="J35" s="17">
        <f>J36</f>
        <v>92.6</v>
      </c>
      <c r="K35" s="15"/>
      <c r="L35" s="71"/>
      <c r="M35" s="15"/>
      <c r="N35" s="78" t="e">
        <f>#REF!</f>
        <v>#REF!</v>
      </c>
      <c r="O35" s="78" t="e">
        <f>#REF!</f>
        <v>#REF!</v>
      </c>
      <c r="P35" s="78" t="e">
        <f>#REF!</f>
        <v>#REF!</v>
      </c>
    </row>
    <row r="36" spans="1:16" ht="15.75" hidden="1">
      <c r="A36" s="57"/>
      <c r="B36" s="13" t="s">
        <v>141</v>
      </c>
      <c r="C36" s="23">
        <v>3233</v>
      </c>
      <c r="D36" s="23">
        <f>1216+2221</f>
        <v>3437</v>
      </c>
      <c r="E36" s="18" t="s">
        <v>103</v>
      </c>
      <c r="F36" s="20" t="s">
        <v>135</v>
      </c>
      <c r="G36" s="17">
        <v>3791.15</v>
      </c>
      <c r="H36" s="17"/>
      <c r="I36" s="17"/>
      <c r="J36" s="17">
        <v>92.6</v>
      </c>
      <c r="K36" s="15" t="s">
        <v>72</v>
      </c>
      <c r="L36" s="71"/>
      <c r="M36" s="15"/>
      <c r="N36" s="78" t="e">
        <f>#REF!</f>
        <v>#REF!</v>
      </c>
      <c r="O36" s="78" t="e">
        <f>#REF!</f>
        <v>#REF!</v>
      </c>
      <c r="P36" s="78" t="e">
        <f>#REF!</f>
        <v>#REF!</v>
      </c>
    </row>
    <row r="37" spans="1:16" ht="33" customHeight="1" hidden="1">
      <c r="A37" s="57"/>
      <c r="B37" s="13" t="s">
        <v>23</v>
      </c>
      <c r="C37" s="21">
        <f>C38</f>
        <v>3278</v>
      </c>
      <c r="D37" s="21">
        <f>D38</f>
        <v>7392</v>
      </c>
      <c r="E37" s="18"/>
      <c r="F37" s="20"/>
      <c r="G37" s="17">
        <f>G38</f>
        <v>4054</v>
      </c>
      <c r="H37" s="17">
        <f>H38</f>
        <v>0</v>
      </c>
      <c r="I37" s="17">
        <f>I38</f>
        <v>-714.43</v>
      </c>
      <c r="J37" s="17">
        <f>J38</f>
        <v>0</v>
      </c>
      <c r="K37" s="15"/>
      <c r="L37" s="71"/>
      <c r="M37" s="15"/>
      <c r="N37" s="78" t="e">
        <f>#REF!</f>
        <v>#REF!</v>
      </c>
      <c r="O37" s="78" t="e">
        <f>#REF!</f>
        <v>#REF!</v>
      </c>
      <c r="P37" s="78" t="e">
        <f>#REF!</f>
        <v>#REF!</v>
      </c>
    </row>
    <row r="38" spans="1:16" ht="23.25" customHeight="1" hidden="1">
      <c r="A38" s="57"/>
      <c r="B38" s="13" t="s">
        <v>141</v>
      </c>
      <c r="C38" s="23">
        <v>3278</v>
      </c>
      <c r="D38" s="23">
        <v>7392</v>
      </c>
      <c r="E38" s="18" t="s">
        <v>103</v>
      </c>
      <c r="F38" s="20" t="s">
        <v>135</v>
      </c>
      <c r="G38" s="17">
        <v>4054</v>
      </c>
      <c r="H38" s="17"/>
      <c r="I38" s="17">
        <v>-714.43</v>
      </c>
      <c r="J38" s="17"/>
      <c r="K38" s="15" t="s">
        <v>72</v>
      </c>
      <c r="L38" s="71"/>
      <c r="M38" s="15"/>
      <c r="N38" s="78" t="e">
        <f>#REF!</f>
        <v>#REF!</v>
      </c>
      <c r="O38" s="78" t="e">
        <f>#REF!</f>
        <v>#REF!</v>
      </c>
      <c r="P38" s="78" t="e">
        <f>#REF!</f>
        <v>#REF!</v>
      </c>
    </row>
    <row r="39" spans="1:16" ht="42" customHeight="1" hidden="1">
      <c r="A39" s="57"/>
      <c r="B39" s="13" t="s">
        <v>202</v>
      </c>
      <c r="C39" s="21">
        <v>1657</v>
      </c>
      <c r="D39" s="25">
        <v>1805</v>
      </c>
      <c r="E39" s="18"/>
      <c r="F39" s="26"/>
      <c r="G39" s="17">
        <f>G40</f>
        <v>1654</v>
      </c>
      <c r="H39" s="17">
        <f>H40</f>
        <v>0</v>
      </c>
      <c r="I39" s="17">
        <f>I40</f>
        <v>0</v>
      </c>
      <c r="J39" s="17">
        <f>J40</f>
        <v>55.1</v>
      </c>
      <c r="K39" s="15"/>
      <c r="L39" s="71"/>
      <c r="M39" s="15"/>
      <c r="N39" s="78" t="e">
        <f>#REF!</f>
        <v>#REF!</v>
      </c>
      <c r="O39" s="78" t="e">
        <f>#REF!</f>
        <v>#REF!</v>
      </c>
      <c r="P39" s="78" t="e">
        <f>#REF!</f>
        <v>#REF!</v>
      </c>
    </row>
    <row r="40" spans="1:16" ht="42" customHeight="1" hidden="1">
      <c r="A40" s="57"/>
      <c r="B40" s="13" t="s">
        <v>141</v>
      </c>
      <c r="C40" s="21"/>
      <c r="D40" s="25"/>
      <c r="E40" s="18" t="s">
        <v>103</v>
      </c>
      <c r="F40" s="26" t="s">
        <v>135</v>
      </c>
      <c r="G40" s="17">
        <v>1654</v>
      </c>
      <c r="H40" s="17"/>
      <c r="I40" s="17"/>
      <c r="J40" s="17">
        <v>55.1</v>
      </c>
      <c r="K40" s="15" t="s">
        <v>72</v>
      </c>
      <c r="L40" s="71"/>
      <c r="M40" s="15"/>
      <c r="N40" s="78" t="e">
        <f>#REF!</f>
        <v>#REF!</v>
      </c>
      <c r="O40" s="78" t="e">
        <f>#REF!</f>
        <v>#REF!</v>
      </c>
      <c r="P40" s="78" t="e">
        <f>#REF!</f>
        <v>#REF!</v>
      </c>
    </row>
    <row r="41" spans="1:16" ht="37.5" customHeight="1" hidden="1">
      <c r="A41" s="57"/>
      <c r="B41" s="13" t="s">
        <v>150</v>
      </c>
      <c r="C41" s="21">
        <v>4732</v>
      </c>
      <c r="D41" s="25">
        <v>4774</v>
      </c>
      <c r="E41" s="18"/>
      <c r="F41" s="26"/>
      <c r="G41" s="27">
        <f>G42</f>
        <v>8333</v>
      </c>
      <c r="H41" s="27">
        <f>H42</f>
        <v>0</v>
      </c>
      <c r="I41" s="27">
        <f>I42</f>
        <v>0</v>
      </c>
      <c r="J41" s="7">
        <f>J42</f>
        <v>201.1</v>
      </c>
      <c r="K41" s="15"/>
      <c r="L41" s="71"/>
      <c r="M41" s="15"/>
      <c r="N41" s="78" t="e">
        <f>#REF!</f>
        <v>#REF!</v>
      </c>
      <c r="O41" s="78" t="e">
        <f>#REF!</f>
        <v>#REF!</v>
      </c>
      <c r="P41" s="78" t="e">
        <f>#REF!</f>
        <v>#REF!</v>
      </c>
    </row>
    <row r="42" spans="1:16" ht="23.25" customHeight="1" hidden="1">
      <c r="A42" s="57"/>
      <c r="B42" s="13" t="s">
        <v>141</v>
      </c>
      <c r="C42" s="28"/>
      <c r="D42" s="28"/>
      <c r="E42" s="18" t="s">
        <v>103</v>
      </c>
      <c r="F42" s="26" t="s">
        <v>135</v>
      </c>
      <c r="G42" s="27">
        <v>8333</v>
      </c>
      <c r="H42" s="29"/>
      <c r="I42" s="29"/>
      <c r="J42" s="30">
        <v>201.1</v>
      </c>
      <c r="K42" s="15" t="s">
        <v>72</v>
      </c>
      <c r="L42" s="71"/>
      <c r="M42" s="15"/>
      <c r="N42" s="78" t="e">
        <f>#REF!</f>
        <v>#REF!</v>
      </c>
      <c r="O42" s="78" t="e">
        <f>#REF!</f>
        <v>#REF!</v>
      </c>
      <c r="P42" s="78" t="e">
        <f>#REF!</f>
        <v>#REF!</v>
      </c>
    </row>
    <row r="43" spans="1:16" ht="34.5" customHeight="1" hidden="1">
      <c r="A43" s="57"/>
      <c r="B43" s="24" t="s">
        <v>61</v>
      </c>
      <c r="C43" s="21">
        <v>1399</v>
      </c>
      <c r="D43" s="21">
        <v>1422</v>
      </c>
      <c r="E43" s="18"/>
      <c r="F43" s="20"/>
      <c r="G43" s="17">
        <f>G44</f>
        <v>2128.5</v>
      </c>
      <c r="H43" s="17">
        <f>H44</f>
        <v>0</v>
      </c>
      <c r="I43" s="17">
        <f>I44</f>
        <v>0</v>
      </c>
      <c r="J43" s="17">
        <f>J44</f>
        <v>62.4</v>
      </c>
      <c r="K43" s="15"/>
      <c r="L43" s="71"/>
      <c r="M43" s="15"/>
      <c r="N43" s="78" t="e">
        <f>#REF!</f>
        <v>#REF!</v>
      </c>
      <c r="O43" s="78" t="e">
        <f>#REF!</f>
        <v>#REF!</v>
      </c>
      <c r="P43" s="78" t="e">
        <f>#REF!</f>
        <v>#REF!</v>
      </c>
    </row>
    <row r="44" spans="1:16" ht="23.25" customHeight="1" hidden="1">
      <c r="A44" s="57"/>
      <c r="B44" s="13" t="s">
        <v>141</v>
      </c>
      <c r="C44" s="28"/>
      <c r="D44" s="28"/>
      <c r="E44" s="18" t="s">
        <v>103</v>
      </c>
      <c r="F44" s="20" t="s">
        <v>135</v>
      </c>
      <c r="G44" s="17">
        <v>2128.5</v>
      </c>
      <c r="H44" s="17"/>
      <c r="I44" s="17"/>
      <c r="J44" s="17">
        <v>62.4</v>
      </c>
      <c r="K44" s="15" t="s">
        <v>72</v>
      </c>
      <c r="L44" s="71"/>
      <c r="M44" s="15"/>
      <c r="N44" s="78" t="e">
        <f>#REF!</f>
        <v>#REF!</v>
      </c>
      <c r="O44" s="78" t="e">
        <f>#REF!</f>
        <v>#REF!</v>
      </c>
      <c r="P44" s="78" t="e">
        <f>#REF!</f>
        <v>#REF!</v>
      </c>
    </row>
    <row r="45" spans="1:16" ht="36.75" customHeight="1" hidden="1">
      <c r="A45" s="57"/>
      <c r="B45" s="13" t="s">
        <v>100</v>
      </c>
      <c r="C45" s="21">
        <v>3357</v>
      </c>
      <c r="D45" s="21">
        <f>3536+1796</f>
        <v>5332</v>
      </c>
      <c r="E45" s="18" t="s">
        <v>103</v>
      </c>
      <c r="F45" s="26" t="s">
        <v>135</v>
      </c>
      <c r="G45" s="17">
        <f>G46</f>
        <v>5301</v>
      </c>
      <c r="H45" s="17">
        <f>H46</f>
        <v>0</v>
      </c>
      <c r="I45" s="17">
        <f>I46</f>
        <v>-787</v>
      </c>
      <c r="J45" s="17">
        <f>J46</f>
        <v>0</v>
      </c>
      <c r="K45" s="15"/>
      <c r="L45" s="71"/>
      <c r="M45" s="15"/>
      <c r="N45" s="78" t="e">
        <f>#REF!</f>
        <v>#REF!</v>
      </c>
      <c r="O45" s="78" t="e">
        <f>#REF!</f>
        <v>#REF!</v>
      </c>
      <c r="P45" s="78" t="e">
        <f>#REF!</f>
        <v>#REF!</v>
      </c>
    </row>
    <row r="46" spans="1:16" ht="23.25" customHeight="1" hidden="1">
      <c r="A46" s="57"/>
      <c r="B46" s="13" t="s">
        <v>141</v>
      </c>
      <c r="C46" s="28"/>
      <c r="D46" s="28"/>
      <c r="E46" s="18" t="s">
        <v>103</v>
      </c>
      <c r="F46" s="26" t="s">
        <v>135</v>
      </c>
      <c r="G46" s="17">
        <v>5301</v>
      </c>
      <c r="H46" s="17"/>
      <c r="I46" s="17">
        <v>-787</v>
      </c>
      <c r="J46" s="17"/>
      <c r="K46" s="15" t="s">
        <v>72</v>
      </c>
      <c r="L46" s="71"/>
      <c r="M46" s="15"/>
      <c r="N46" s="78" t="e">
        <f>#REF!</f>
        <v>#REF!</v>
      </c>
      <c r="O46" s="78" t="e">
        <f>#REF!</f>
        <v>#REF!</v>
      </c>
      <c r="P46" s="78" t="e">
        <f>#REF!</f>
        <v>#REF!</v>
      </c>
    </row>
    <row r="47" spans="1:16" ht="45" customHeight="1" hidden="1">
      <c r="A47" s="57">
        <v>8</v>
      </c>
      <c r="B47" s="24" t="s">
        <v>19</v>
      </c>
      <c r="C47" s="28"/>
      <c r="D47" s="28"/>
      <c r="E47" s="18"/>
      <c r="F47" s="20"/>
      <c r="G47" s="17">
        <f>G48</f>
        <v>3092</v>
      </c>
      <c r="H47" s="17">
        <f>H48</f>
        <v>0</v>
      </c>
      <c r="I47" s="17">
        <f>I48</f>
        <v>0</v>
      </c>
      <c r="J47" s="17">
        <f>J48</f>
        <v>108.5</v>
      </c>
      <c r="K47" s="15"/>
      <c r="L47" s="71"/>
      <c r="M47" s="15"/>
      <c r="N47" s="78" t="e">
        <f>#REF!</f>
        <v>#REF!</v>
      </c>
      <c r="O47" s="78" t="e">
        <f>#REF!</f>
        <v>#REF!</v>
      </c>
      <c r="P47" s="78" t="e">
        <f>#REF!</f>
        <v>#REF!</v>
      </c>
    </row>
    <row r="48" spans="1:16" ht="45" customHeight="1" hidden="1">
      <c r="A48" s="57">
        <v>9</v>
      </c>
      <c r="B48" s="13" t="s">
        <v>141</v>
      </c>
      <c r="C48" s="28"/>
      <c r="D48" s="28"/>
      <c r="E48" s="18" t="s">
        <v>103</v>
      </c>
      <c r="F48" s="20" t="s">
        <v>135</v>
      </c>
      <c r="G48" s="17">
        <v>3092</v>
      </c>
      <c r="H48" s="17"/>
      <c r="I48" s="17"/>
      <c r="J48" s="17">
        <v>108.5</v>
      </c>
      <c r="K48" s="15" t="s">
        <v>72</v>
      </c>
      <c r="L48" s="71"/>
      <c r="M48" s="15"/>
      <c r="N48" s="78" t="e">
        <f>#REF!</f>
        <v>#REF!</v>
      </c>
      <c r="O48" s="78" t="e">
        <f>#REF!</f>
        <v>#REF!</v>
      </c>
      <c r="P48" s="78" t="e">
        <f>#REF!</f>
        <v>#REF!</v>
      </c>
    </row>
    <row r="49" spans="1:16" ht="45" customHeight="1" hidden="1">
      <c r="A49" s="57"/>
      <c r="B49" s="13" t="s">
        <v>24</v>
      </c>
      <c r="C49" s="28"/>
      <c r="D49" s="28"/>
      <c r="E49" s="18"/>
      <c r="F49" s="20"/>
      <c r="G49" s="17">
        <f>G50</f>
        <v>2069</v>
      </c>
      <c r="H49" s="17">
        <f>H50</f>
        <v>0</v>
      </c>
      <c r="I49" s="17">
        <f>I50</f>
        <v>0</v>
      </c>
      <c r="J49" s="17">
        <f>J50</f>
        <v>72.3</v>
      </c>
      <c r="K49" s="15"/>
      <c r="L49" s="71"/>
      <c r="M49" s="15"/>
      <c r="N49" s="78" t="e">
        <f>#REF!</f>
        <v>#REF!</v>
      </c>
      <c r="O49" s="78" t="e">
        <f>#REF!</f>
        <v>#REF!</v>
      </c>
      <c r="P49" s="78" t="e">
        <f>#REF!</f>
        <v>#REF!</v>
      </c>
    </row>
    <row r="50" spans="1:16" ht="23.25" customHeight="1" hidden="1">
      <c r="A50" s="57"/>
      <c r="B50" s="13" t="s">
        <v>141</v>
      </c>
      <c r="C50" s="28"/>
      <c r="D50" s="28"/>
      <c r="E50" s="18" t="s">
        <v>103</v>
      </c>
      <c r="F50" s="20" t="s">
        <v>135</v>
      </c>
      <c r="G50" s="17">
        <v>2069</v>
      </c>
      <c r="H50" s="17"/>
      <c r="I50" s="17"/>
      <c r="J50" s="17">
        <v>72.3</v>
      </c>
      <c r="K50" s="15" t="s">
        <v>72</v>
      </c>
      <c r="L50" s="71"/>
      <c r="M50" s="15"/>
      <c r="N50" s="78" t="e">
        <f>#REF!</f>
        <v>#REF!</v>
      </c>
      <c r="O50" s="78" t="e">
        <f>#REF!</f>
        <v>#REF!</v>
      </c>
      <c r="P50" s="78" t="e">
        <f>#REF!</f>
        <v>#REF!</v>
      </c>
    </row>
    <row r="51" spans="1:16" ht="38.25" customHeight="1" hidden="1">
      <c r="A51" s="57"/>
      <c r="B51" s="24" t="s">
        <v>18</v>
      </c>
      <c r="C51" s="28"/>
      <c r="D51" s="28"/>
      <c r="E51" s="18"/>
      <c r="F51" s="20"/>
      <c r="G51" s="17">
        <f>G52</f>
        <v>7199.6</v>
      </c>
      <c r="H51" s="17">
        <f>H52</f>
        <v>0</v>
      </c>
      <c r="I51" s="17">
        <f>I52</f>
        <v>-165.6</v>
      </c>
      <c r="J51" s="17">
        <f>J52</f>
        <v>176.1</v>
      </c>
      <c r="K51" s="15"/>
      <c r="L51" s="71"/>
      <c r="M51" s="15"/>
      <c r="N51" s="78" t="e">
        <f>#REF!</f>
        <v>#REF!</v>
      </c>
      <c r="O51" s="78" t="e">
        <f>#REF!</f>
        <v>#REF!</v>
      </c>
      <c r="P51" s="78" t="e">
        <f>#REF!</f>
        <v>#REF!</v>
      </c>
    </row>
    <row r="52" spans="1:16" ht="47.25" customHeight="1" hidden="1">
      <c r="A52" s="57"/>
      <c r="B52" s="13" t="s">
        <v>141</v>
      </c>
      <c r="C52" s="28"/>
      <c r="D52" s="28"/>
      <c r="E52" s="18" t="s">
        <v>103</v>
      </c>
      <c r="F52" s="20" t="s">
        <v>135</v>
      </c>
      <c r="G52" s="17">
        <v>7199.6</v>
      </c>
      <c r="H52" s="17"/>
      <c r="I52" s="17">
        <v>-165.6</v>
      </c>
      <c r="J52" s="17">
        <v>176.1</v>
      </c>
      <c r="K52" s="15" t="s">
        <v>72</v>
      </c>
      <c r="L52" s="71"/>
      <c r="M52" s="15"/>
      <c r="N52" s="78" t="e">
        <f>#REF!</f>
        <v>#REF!</v>
      </c>
      <c r="O52" s="78" t="e">
        <f>#REF!</f>
        <v>#REF!</v>
      </c>
      <c r="P52" s="78" t="e">
        <f>#REF!</f>
        <v>#REF!</v>
      </c>
    </row>
    <row r="53" spans="1:16" ht="47.25" customHeight="1" hidden="1">
      <c r="A53" s="57"/>
      <c r="B53" s="13" t="s">
        <v>114</v>
      </c>
      <c r="C53" s="28"/>
      <c r="D53" s="28"/>
      <c r="E53" s="18" t="s">
        <v>103</v>
      </c>
      <c r="F53" s="20" t="s">
        <v>176</v>
      </c>
      <c r="G53" s="17">
        <v>1255.53907</v>
      </c>
      <c r="H53" s="17"/>
      <c r="I53" s="17">
        <v>450</v>
      </c>
      <c r="J53" s="17"/>
      <c r="K53" s="15" t="s">
        <v>72</v>
      </c>
      <c r="L53" s="71"/>
      <c r="M53" s="15"/>
      <c r="N53" s="78" t="e">
        <f>#REF!</f>
        <v>#REF!</v>
      </c>
      <c r="O53" s="78" t="e">
        <f>#REF!</f>
        <v>#REF!</v>
      </c>
      <c r="P53" s="78" t="e">
        <f>#REF!</f>
        <v>#REF!</v>
      </c>
    </row>
    <row r="54" spans="1:16" ht="33.75" customHeight="1">
      <c r="A54" s="57">
        <v>11</v>
      </c>
      <c r="B54" s="31" t="s">
        <v>212</v>
      </c>
      <c r="C54" s="18"/>
      <c r="D54" s="18"/>
      <c r="E54" s="18"/>
      <c r="F54" s="19"/>
      <c r="G54" s="17"/>
      <c r="H54" s="17"/>
      <c r="I54" s="17"/>
      <c r="J54" s="17"/>
      <c r="K54" s="15" t="s">
        <v>72</v>
      </c>
      <c r="L54" s="71" t="s">
        <v>103</v>
      </c>
      <c r="M54" s="15"/>
      <c r="N54" s="78">
        <f>N55</f>
        <v>69589.1</v>
      </c>
      <c r="O54" s="78">
        <f>O55</f>
        <v>2489.1165</v>
      </c>
      <c r="P54" s="78">
        <f>P55</f>
        <v>72078.2165</v>
      </c>
    </row>
    <row r="55" spans="1:16" ht="19.5" customHeight="1">
      <c r="A55" s="57">
        <v>12</v>
      </c>
      <c r="B55" s="13" t="s">
        <v>214</v>
      </c>
      <c r="C55" s="18"/>
      <c r="D55" s="18"/>
      <c r="E55" s="18"/>
      <c r="F55" s="19"/>
      <c r="G55" s="17"/>
      <c r="H55" s="17"/>
      <c r="I55" s="17"/>
      <c r="J55" s="17"/>
      <c r="K55" s="15" t="s">
        <v>72</v>
      </c>
      <c r="L55" s="71" t="s">
        <v>103</v>
      </c>
      <c r="M55" s="15" t="s">
        <v>135</v>
      </c>
      <c r="N55" s="78">
        <v>69589.1</v>
      </c>
      <c r="O55" s="90">
        <f>2489+0.1165</f>
        <v>2489.1165</v>
      </c>
      <c r="P55" s="84">
        <f>N55+O55</f>
        <v>72078.2165</v>
      </c>
    </row>
    <row r="56" spans="1:16" ht="27" customHeight="1">
      <c r="A56" s="57">
        <v>13</v>
      </c>
      <c r="B56" s="13" t="s">
        <v>291</v>
      </c>
      <c r="C56" s="18"/>
      <c r="D56" s="18"/>
      <c r="E56" s="18"/>
      <c r="F56" s="19"/>
      <c r="G56" s="17"/>
      <c r="H56" s="17"/>
      <c r="I56" s="17"/>
      <c r="J56" s="17"/>
      <c r="K56" s="15" t="s">
        <v>292</v>
      </c>
      <c r="L56" s="71"/>
      <c r="M56" s="15"/>
      <c r="N56" s="78">
        <f aca="true" t="shared" si="1" ref="N56:P57">N57</f>
        <v>51.8</v>
      </c>
      <c r="O56" s="78">
        <f t="shared" si="1"/>
        <v>0.04</v>
      </c>
      <c r="P56" s="78">
        <f t="shared" si="1"/>
        <v>51.84</v>
      </c>
    </row>
    <row r="57" spans="1:16" ht="31.5" customHeight="1">
      <c r="A57" s="57">
        <v>14</v>
      </c>
      <c r="B57" s="13" t="s">
        <v>212</v>
      </c>
      <c r="C57" s="18"/>
      <c r="D57" s="18"/>
      <c r="E57" s="18"/>
      <c r="F57" s="19"/>
      <c r="G57" s="17"/>
      <c r="H57" s="17"/>
      <c r="I57" s="17"/>
      <c r="J57" s="17"/>
      <c r="K57" s="15" t="s">
        <v>292</v>
      </c>
      <c r="L57" s="72" t="s">
        <v>103</v>
      </c>
      <c r="M57" s="15"/>
      <c r="N57" s="78">
        <f t="shared" si="1"/>
        <v>51.8</v>
      </c>
      <c r="O57" s="78">
        <f t="shared" si="1"/>
        <v>0.04</v>
      </c>
      <c r="P57" s="78">
        <f t="shared" si="1"/>
        <v>51.84</v>
      </c>
    </row>
    <row r="58" spans="1:16" ht="45.75" customHeight="1">
      <c r="A58" s="57">
        <v>15</v>
      </c>
      <c r="B58" s="13" t="s">
        <v>294</v>
      </c>
      <c r="C58" s="28"/>
      <c r="D58" s="28"/>
      <c r="E58" s="18"/>
      <c r="F58" s="20"/>
      <c r="G58" s="17"/>
      <c r="H58" s="17"/>
      <c r="I58" s="17"/>
      <c r="J58" s="17"/>
      <c r="K58" s="15" t="s">
        <v>292</v>
      </c>
      <c r="L58" s="72" t="s">
        <v>103</v>
      </c>
      <c r="M58" s="15" t="s">
        <v>293</v>
      </c>
      <c r="N58" s="78">
        <v>51.8</v>
      </c>
      <c r="O58" s="90">
        <v>0.04</v>
      </c>
      <c r="P58" s="84">
        <f>N58+O58</f>
        <v>51.84</v>
      </c>
    </row>
    <row r="59" spans="1:16" ht="32.25" customHeight="1">
      <c r="A59" s="57">
        <v>16</v>
      </c>
      <c r="B59" s="13" t="s">
        <v>78</v>
      </c>
      <c r="C59" s="28" t="e">
        <f>C61</f>
        <v>#REF!</v>
      </c>
      <c r="D59" s="28" t="e">
        <f>D61</f>
        <v>#REF!</v>
      </c>
      <c r="E59" s="18"/>
      <c r="F59" s="20"/>
      <c r="G59" s="17" t="e">
        <f>G61</f>
        <v>#REF!</v>
      </c>
      <c r="H59" s="17" t="e">
        <f>H61</f>
        <v>#REF!</v>
      </c>
      <c r="I59" s="17" t="e">
        <f>I61</f>
        <v>#REF!</v>
      </c>
      <c r="J59" s="17" t="e">
        <f>J61</f>
        <v>#REF!</v>
      </c>
      <c r="K59" s="15" t="s">
        <v>77</v>
      </c>
      <c r="L59" s="71"/>
      <c r="M59" s="15"/>
      <c r="N59" s="78">
        <f aca="true" t="shared" si="2" ref="N59:P60">N60</f>
        <v>6945</v>
      </c>
      <c r="O59" s="78">
        <f t="shared" si="2"/>
        <v>0</v>
      </c>
      <c r="P59" s="78">
        <f t="shared" si="2"/>
        <v>6945</v>
      </c>
    </row>
    <row r="60" spans="1:16" ht="32.25" customHeight="1">
      <c r="A60" s="57">
        <v>17</v>
      </c>
      <c r="B60" s="13" t="s">
        <v>212</v>
      </c>
      <c r="C60" s="28"/>
      <c r="D60" s="28"/>
      <c r="E60" s="18"/>
      <c r="F60" s="20"/>
      <c r="G60" s="17"/>
      <c r="H60" s="17"/>
      <c r="I60" s="17"/>
      <c r="J60" s="17"/>
      <c r="K60" s="15" t="s">
        <v>77</v>
      </c>
      <c r="L60" s="71" t="s">
        <v>103</v>
      </c>
      <c r="M60" s="15"/>
      <c r="N60" s="78">
        <f t="shared" si="2"/>
        <v>6945</v>
      </c>
      <c r="O60" s="78">
        <f t="shared" si="2"/>
        <v>0</v>
      </c>
      <c r="P60" s="78">
        <f t="shared" si="2"/>
        <v>6945</v>
      </c>
    </row>
    <row r="61" spans="1:16" ht="15.75">
      <c r="A61" s="57">
        <v>18</v>
      </c>
      <c r="B61" s="13" t="s">
        <v>214</v>
      </c>
      <c r="C61" s="18" t="e">
        <f>#REF!</f>
        <v>#REF!</v>
      </c>
      <c r="D61" s="18" t="e">
        <f>#REF!</f>
        <v>#REF!</v>
      </c>
      <c r="E61" s="18"/>
      <c r="F61" s="20"/>
      <c r="G61" s="17" t="e">
        <f>#REF!</f>
        <v>#REF!</v>
      </c>
      <c r="H61" s="17" t="e">
        <f>#REF!</f>
        <v>#REF!</v>
      </c>
      <c r="I61" s="17" t="e">
        <f>#REF!</f>
        <v>#REF!</v>
      </c>
      <c r="J61" s="17" t="e">
        <f>#REF!</f>
        <v>#REF!</v>
      </c>
      <c r="K61" s="15" t="s">
        <v>77</v>
      </c>
      <c r="L61" s="71" t="s">
        <v>103</v>
      </c>
      <c r="M61" s="15" t="s">
        <v>135</v>
      </c>
      <c r="N61" s="78">
        <v>6945</v>
      </c>
      <c r="O61" s="90"/>
      <c r="P61" s="84">
        <f>N61+O61</f>
        <v>6945</v>
      </c>
    </row>
    <row r="62" spans="1:16" ht="38.25" customHeight="1" hidden="1">
      <c r="A62" s="57"/>
      <c r="B62" s="24" t="s">
        <v>20</v>
      </c>
      <c r="C62" s="23">
        <f>C64+C65+C66</f>
        <v>1754</v>
      </c>
      <c r="D62" s="23">
        <f>D64+D65+D66</f>
        <v>3113</v>
      </c>
      <c r="E62" s="23"/>
      <c r="F62" s="23"/>
      <c r="G62" s="17">
        <f>G63+G64+G65+G66</f>
        <v>4008.239</v>
      </c>
      <c r="H62" s="17">
        <f>H63+H64+H65+H66</f>
        <v>0</v>
      </c>
      <c r="I62" s="17">
        <f>I63+I64+I65+I66</f>
        <v>0</v>
      </c>
      <c r="J62" s="17">
        <f>J63+J64+J65+J66</f>
        <v>23.4</v>
      </c>
      <c r="K62" s="15" t="s">
        <v>52</v>
      </c>
      <c r="L62" s="71"/>
      <c r="M62" s="15"/>
      <c r="N62" s="78" t="e">
        <f>#REF!</f>
        <v>#REF!</v>
      </c>
      <c r="O62" s="90"/>
      <c r="P62" s="86"/>
    </row>
    <row r="63" spans="1:16" ht="23.25" customHeight="1" hidden="1">
      <c r="A63" s="57"/>
      <c r="B63" s="13" t="s">
        <v>141</v>
      </c>
      <c r="C63" s="23"/>
      <c r="D63" s="23"/>
      <c r="E63" s="18" t="s">
        <v>103</v>
      </c>
      <c r="F63" s="20" t="s">
        <v>135</v>
      </c>
      <c r="G63" s="17">
        <v>185.5</v>
      </c>
      <c r="H63" s="17"/>
      <c r="I63" s="17"/>
      <c r="J63" s="17">
        <v>6.2</v>
      </c>
      <c r="K63" s="15" t="s">
        <v>52</v>
      </c>
      <c r="L63" s="71"/>
      <c r="M63" s="15"/>
      <c r="N63" s="78" t="e">
        <f>#REF!</f>
        <v>#REF!</v>
      </c>
      <c r="O63" s="90"/>
      <c r="P63" s="86"/>
    </row>
    <row r="64" spans="1:16" ht="42" customHeight="1" hidden="1">
      <c r="A64" s="57"/>
      <c r="B64" s="24" t="s">
        <v>94</v>
      </c>
      <c r="C64" s="21">
        <v>1754</v>
      </c>
      <c r="D64" s="21">
        <v>3113</v>
      </c>
      <c r="E64" s="18" t="s">
        <v>103</v>
      </c>
      <c r="F64" s="21" t="s">
        <v>80</v>
      </c>
      <c r="G64" s="17">
        <v>460.5</v>
      </c>
      <c r="H64" s="17"/>
      <c r="I64" s="17"/>
      <c r="J64" s="17">
        <v>17.2</v>
      </c>
      <c r="K64" s="15" t="s">
        <v>52</v>
      </c>
      <c r="L64" s="71"/>
      <c r="M64" s="15"/>
      <c r="N64" s="78" t="e">
        <f>#REF!</f>
        <v>#REF!</v>
      </c>
      <c r="O64" s="90"/>
      <c r="P64" s="86"/>
    </row>
    <row r="65" spans="1:16" ht="47.25" customHeight="1" hidden="1">
      <c r="A65" s="57"/>
      <c r="B65" s="24" t="s">
        <v>93</v>
      </c>
      <c r="C65" s="21"/>
      <c r="D65" s="21"/>
      <c r="E65" s="21" t="s">
        <v>104</v>
      </c>
      <c r="F65" s="21" t="s">
        <v>81</v>
      </c>
      <c r="G65" s="17">
        <v>2181.43894</v>
      </c>
      <c r="H65" s="17"/>
      <c r="I65" s="17"/>
      <c r="J65" s="17"/>
      <c r="K65" s="15" t="s">
        <v>52</v>
      </c>
      <c r="L65" s="71"/>
      <c r="M65" s="15"/>
      <c r="N65" s="78" t="e">
        <f>#REF!</f>
        <v>#REF!</v>
      </c>
      <c r="O65" s="90"/>
      <c r="P65" s="86"/>
    </row>
    <row r="66" spans="1:16" ht="15.75" hidden="1">
      <c r="A66" s="57">
        <v>19</v>
      </c>
      <c r="B66" s="13" t="s">
        <v>79</v>
      </c>
      <c r="C66" s="21"/>
      <c r="D66" s="21"/>
      <c r="E66" s="21" t="s">
        <v>104</v>
      </c>
      <c r="F66" s="21" t="s">
        <v>82</v>
      </c>
      <c r="G66" s="17">
        <v>1180.80006</v>
      </c>
      <c r="H66" s="17"/>
      <c r="I66" s="17"/>
      <c r="J66" s="17"/>
      <c r="K66" s="15" t="s">
        <v>52</v>
      </c>
      <c r="L66" s="71"/>
      <c r="M66" s="15"/>
      <c r="N66" s="78">
        <f>N67</f>
        <v>0</v>
      </c>
      <c r="O66" s="90"/>
      <c r="P66" s="86"/>
    </row>
    <row r="67" spans="1:16" ht="31.5" hidden="1">
      <c r="A67" s="57">
        <v>20</v>
      </c>
      <c r="B67" s="13" t="s">
        <v>212</v>
      </c>
      <c r="C67" s="28"/>
      <c r="D67" s="28"/>
      <c r="E67" s="18"/>
      <c r="F67" s="20"/>
      <c r="G67" s="17"/>
      <c r="H67" s="17"/>
      <c r="I67" s="17"/>
      <c r="J67" s="17"/>
      <c r="K67" s="15" t="s">
        <v>52</v>
      </c>
      <c r="L67" s="71" t="s">
        <v>213</v>
      </c>
      <c r="M67" s="15"/>
      <c r="N67" s="78">
        <f>N68+N69+N71</f>
        <v>0</v>
      </c>
      <c r="O67" s="90"/>
      <c r="P67" s="86"/>
    </row>
    <row r="68" spans="1:16" ht="15.75" hidden="1">
      <c r="A68" s="57">
        <v>21</v>
      </c>
      <c r="B68" s="13" t="s">
        <v>214</v>
      </c>
      <c r="C68" s="21"/>
      <c r="D68" s="21"/>
      <c r="E68" s="21"/>
      <c r="F68" s="21"/>
      <c r="G68" s="17"/>
      <c r="H68" s="17"/>
      <c r="I68" s="17"/>
      <c r="J68" s="17"/>
      <c r="K68" s="15" t="s">
        <v>52</v>
      </c>
      <c r="L68" s="71" t="s">
        <v>213</v>
      </c>
      <c r="M68" s="15" t="s">
        <v>135</v>
      </c>
      <c r="N68" s="78"/>
      <c r="O68" s="90"/>
      <c r="P68" s="86"/>
    </row>
    <row r="69" spans="1:16" ht="31.5" hidden="1">
      <c r="A69" s="57">
        <v>22</v>
      </c>
      <c r="B69" s="24" t="s">
        <v>295</v>
      </c>
      <c r="C69" s="21"/>
      <c r="D69" s="21"/>
      <c r="E69" s="21"/>
      <c r="F69" s="21"/>
      <c r="G69" s="17"/>
      <c r="H69" s="17"/>
      <c r="I69" s="17"/>
      <c r="J69" s="17"/>
      <c r="K69" s="15" t="s">
        <v>52</v>
      </c>
      <c r="L69" s="71" t="s">
        <v>213</v>
      </c>
      <c r="M69" s="15" t="s">
        <v>80</v>
      </c>
      <c r="N69" s="78"/>
      <c r="O69" s="90"/>
      <c r="P69" s="86"/>
    </row>
    <row r="70" spans="1:16" ht="15.75" hidden="1">
      <c r="A70" s="57">
        <v>23</v>
      </c>
      <c r="B70" s="32" t="s">
        <v>331</v>
      </c>
      <c r="C70" s="21"/>
      <c r="D70" s="21"/>
      <c r="E70" s="21"/>
      <c r="F70" s="21"/>
      <c r="G70" s="17"/>
      <c r="H70" s="17"/>
      <c r="I70" s="17"/>
      <c r="J70" s="17"/>
      <c r="K70" s="15" t="s">
        <v>52</v>
      </c>
      <c r="L70" s="71" t="s">
        <v>330</v>
      </c>
      <c r="M70" s="15"/>
      <c r="N70" s="78">
        <f>N71</f>
        <v>0</v>
      </c>
      <c r="O70" s="90"/>
      <c r="P70" s="86"/>
    </row>
    <row r="71" spans="1:16" ht="31.5" hidden="1">
      <c r="A71" s="57">
        <v>24</v>
      </c>
      <c r="B71" s="24" t="s">
        <v>296</v>
      </c>
      <c r="C71" s="21"/>
      <c r="D71" s="21"/>
      <c r="E71" s="21"/>
      <c r="F71" s="21"/>
      <c r="G71" s="17"/>
      <c r="H71" s="17"/>
      <c r="I71" s="17"/>
      <c r="J71" s="17"/>
      <c r="K71" s="15" t="s">
        <v>52</v>
      </c>
      <c r="L71" s="71" t="s">
        <v>330</v>
      </c>
      <c r="M71" s="15" t="s">
        <v>81</v>
      </c>
      <c r="N71" s="78"/>
      <c r="O71" s="90"/>
      <c r="P71" s="86"/>
    </row>
    <row r="72" spans="1:16" ht="31.5">
      <c r="A72" s="57">
        <v>19</v>
      </c>
      <c r="B72" s="24" t="s">
        <v>313</v>
      </c>
      <c r="C72" s="21"/>
      <c r="D72" s="21"/>
      <c r="E72" s="21"/>
      <c r="F72" s="21"/>
      <c r="G72" s="17"/>
      <c r="H72" s="17"/>
      <c r="I72" s="17"/>
      <c r="J72" s="17"/>
      <c r="K72" s="15" t="s">
        <v>314</v>
      </c>
      <c r="L72" s="71"/>
      <c r="M72" s="15"/>
      <c r="N72" s="78">
        <f aca="true" t="shared" si="3" ref="N72:P73">N73</f>
        <v>3750</v>
      </c>
      <c r="O72" s="78">
        <f t="shared" si="3"/>
        <v>0</v>
      </c>
      <c r="P72" s="78">
        <f t="shared" si="3"/>
        <v>3750</v>
      </c>
    </row>
    <row r="73" spans="1:16" ht="15.75">
      <c r="A73" s="57">
        <v>20</v>
      </c>
      <c r="B73" s="24" t="s">
        <v>317</v>
      </c>
      <c r="C73" s="21"/>
      <c r="D73" s="21"/>
      <c r="E73" s="21"/>
      <c r="F73" s="21"/>
      <c r="G73" s="17"/>
      <c r="H73" s="17"/>
      <c r="I73" s="17"/>
      <c r="J73" s="17"/>
      <c r="K73" s="15" t="s">
        <v>314</v>
      </c>
      <c r="L73" s="71" t="s">
        <v>315</v>
      </c>
      <c r="M73" s="15"/>
      <c r="N73" s="78">
        <f t="shared" si="3"/>
        <v>3750</v>
      </c>
      <c r="O73" s="78">
        <f t="shared" si="3"/>
        <v>0</v>
      </c>
      <c r="P73" s="78">
        <f t="shared" si="3"/>
        <v>3750</v>
      </c>
    </row>
    <row r="74" spans="1:16" ht="15.75">
      <c r="A74" s="57">
        <v>21</v>
      </c>
      <c r="B74" s="24" t="s">
        <v>316</v>
      </c>
      <c r="C74" s="21"/>
      <c r="D74" s="21"/>
      <c r="E74" s="21"/>
      <c r="F74" s="21"/>
      <c r="G74" s="17"/>
      <c r="H74" s="17"/>
      <c r="I74" s="17"/>
      <c r="J74" s="17"/>
      <c r="K74" s="15" t="s">
        <v>314</v>
      </c>
      <c r="L74" s="71" t="s">
        <v>315</v>
      </c>
      <c r="M74" s="15" t="s">
        <v>318</v>
      </c>
      <c r="N74" s="78">
        <v>3750</v>
      </c>
      <c r="O74" s="90"/>
      <c r="P74" s="84">
        <f>N74+O74</f>
        <v>3750</v>
      </c>
    </row>
    <row r="75" spans="1:16" ht="27" customHeight="1">
      <c r="A75" s="57">
        <v>22</v>
      </c>
      <c r="B75" s="24" t="s">
        <v>131</v>
      </c>
      <c r="C75" s="23" t="e">
        <f>#REF!</f>
        <v>#REF!</v>
      </c>
      <c r="D75" s="23" t="e">
        <f>#REF!</f>
        <v>#REF!</v>
      </c>
      <c r="E75" s="23"/>
      <c r="F75" s="23"/>
      <c r="G75" s="17" t="e">
        <f>#REF!</f>
        <v>#REF!</v>
      </c>
      <c r="H75" s="17"/>
      <c r="I75" s="17"/>
      <c r="J75" s="17"/>
      <c r="K75" s="15" t="s">
        <v>53</v>
      </c>
      <c r="L75" s="71"/>
      <c r="M75" s="15"/>
      <c r="N75" s="78">
        <f aca="true" t="shared" si="4" ref="N75:P76">N76</f>
        <v>1000</v>
      </c>
      <c r="O75" s="78">
        <f t="shared" si="4"/>
        <v>0</v>
      </c>
      <c r="P75" s="78">
        <f t="shared" si="4"/>
        <v>1000</v>
      </c>
    </row>
    <row r="76" spans="1:16" ht="24" customHeight="1">
      <c r="A76" s="57">
        <v>23</v>
      </c>
      <c r="B76" s="24" t="s">
        <v>131</v>
      </c>
      <c r="C76" s="21"/>
      <c r="D76" s="21"/>
      <c r="E76" s="21"/>
      <c r="F76" s="21"/>
      <c r="G76" s="21"/>
      <c r="H76" s="21"/>
      <c r="I76" s="21"/>
      <c r="J76" s="21"/>
      <c r="K76" s="15" t="s">
        <v>53</v>
      </c>
      <c r="L76" s="73" t="s">
        <v>358</v>
      </c>
      <c r="M76" s="15"/>
      <c r="N76" s="78">
        <f t="shared" si="4"/>
        <v>1000</v>
      </c>
      <c r="O76" s="78">
        <f t="shared" si="4"/>
        <v>0</v>
      </c>
      <c r="P76" s="78">
        <f t="shared" si="4"/>
        <v>1000</v>
      </c>
    </row>
    <row r="77" spans="1:16" ht="28.5" customHeight="1">
      <c r="A77" s="57">
        <v>24</v>
      </c>
      <c r="B77" s="33" t="s">
        <v>216</v>
      </c>
      <c r="C77" s="21"/>
      <c r="D77" s="21"/>
      <c r="E77" s="21"/>
      <c r="F77" s="21"/>
      <c r="G77" s="21"/>
      <c r="H77" s="21"/>
      <c r="I77" s="21"/>
      <c r="J77" s="21"/>
      <c r="K77" s="15" t="s">
        <v>215</v>
      </c>
      <c r="L77" s="73" t="s">
        <v>358</v>
      </c>
      <c r="M77" s="21" t="s">
        <v>83</v>
      </c>
      <c r="N77" s="78">
        <v>1000</v>
      </c>
      <c r="O77" s="90"/>
      <c r="P77" s="84">
        <f>N77+O77</f>
        <v>1000</v>
      </c>
    </row>
    <row r="78" spans="1:16" ht="27" customHeight="1">
      <c r="A78" s="57">
        <v>25</v>
      </c>
      <c r="B78" s="24" t="s">
        <v>85</v>
      </c>
      <c r="C78" s="23" t="e">
        <f>#REF!</f>
        <v>#REF!</v>
      </c>
      <c r="D78" s="23" t="e">
        <f>#REF!</f>
        <v>#REF!</v>
      </c>
      <c r="E78" s="23"/>
      <c r="F78" s="23"/>
      <c r="G78" s="17" t="e">
        <f>#REF!+G79+G80</f>
        <v>#REF!</v>
      </c>
      <c r="H78" s="17" t="e">
        <f>#REF!+H79+H80</f>
        <v>#REF!</v>
      </c>
      <c r="I78" s="17" t="e">
        <f>#REF!+I79+I80</f>
        <v>#REF!</v>
      </c>
      <c r="J78" s="17" t="e">
        <f>#REF!+J79+J80</f>
        <v>#REF!</v>
      </c>
      <c r="K78" s="15" t="s">
        <v>84</v>
      </c>
      <c r="L78" s="71"/>
      <c r="M78" s="15"/>
      <c r="N78" s="78">
        <f>N79+N81+N84</f>
        <v>-36172.2</v>
      </c>
      <c r="O78" s="78">
        <f>O79+O81+O84</f>
        <v>4</v>
      </c>
      <c r="P78" s="78">
        <f>P79+P81+P84</f>
        <v>-36168.2</v>
      </c>
    </row>
    <row r="79" spans="1:16" ht="31.5">
      <c r="A79" s="57">
        <v>26</v>
      </c>
      <c r="B79" s="31" t="s">
        <v>212</v>
      </c>
      <c r="C79" s="21"/>
      <c r="D79" s="21"/>
      <c r="E79" s="35" t="s">
        <v>115</v>
      </c>
      <c r="F79" s="21">
        <v>520</v>
      </c>
      <c r="G79" s="17">
        <v>-132985</v>
      </c>
      <c r="H79" s="17"/>
      <c r="I79" s="17"/>
      <c r="J79" s="17"/>
      <c r="K79" s="20" t="s">
        <v>84</v>
      </c>
      <c r="L79" s="73" t="s">
        <v>103</v>
      </c>
      <c r="M79" s="20"/>
      <c r="N79" s="78">
        <f>N80</f>
        <v>950</v>
      </c>
      <c r="O79" s="78">
        <f>O80</f>
        <v>0</v>
      </c>
      <c r="P79" s="78">
        <f>P80</f>
        <v>950</v>
      </c>
    </row>
    <row r="80" spans="1:16" ht="36" customHeight="1">
      <c r="A80" s="57">
        <v>27</v>
      </c>
      <c r="B80" s="31" t="s">
        <v>218</v>
      </c>
      <c r="C80" s="21"/>
      <c r="D80" s="21"/>
      <c r="E80" s="18" t="s">
        <v>165</v>
      </c>
      <c r="F80" s="21">
        <v>809</v>
      </c>
      <c r="G80" s="17">
        <v>86394.28667</v>
      </c>
      <c r="H80" s="34"/>
      <c r="I80" s="34">
        <f>-7400-240</f>
        <v>-7640</v>
      </c>
      <c r="J80" s="34"/>
      <c r="K80" s="15" t="s">
        <v>84</v>
      </c>
      <c r="L80" s="71" t="s">
        <v>103</v>
      </c>
      <c r="M80" s="15" t="s">
        <v>217</v>
      </c>
      <c r="N80" s="78">
        <v>950</v>
      </c>
      <c r="O80" s="90"/>
      <c r="P80" s="84">
        <f>N80+O80</f>
        <v>950</v>
      </c>
    </row>
    <row r="81" spans="1:16" ht="36" customHeight="1">
      <c r="A81" s="57">
        <v>28</v>
      </c>
      <c r="B81" s="31" t="s">
        <v>219</v>
      </c>
      <c r="C81" s="21"/>
      <c r="D81" s="21"/>
      <c r="E81" s="35"/>
      <c r="F81" s="21"/>
      <c r="G81" s="17"/>
      <c r="H81" s="34"/>
      <c r="I81" s="34"/>
      <c r="J81" s="34"/>
      <c r="K81" s="20" t="s">
        <v>84</v>
      </c>
      <c r="L81" s="74" t="s">
        <v>115</v>
      </c>
      <c r="M81" s="20"/>
      <c r="N81" s="78">
        <f>N83</f>
        <v>-152478.9</v>
      </c>
      <c r="O81" s="78">
        <f>O83+O82</f>
        <v>4</v>
      </c>
      <c r="P81" s="78">
        <f>P83+P82</f>
        <v>-152474.9</v>
      </c>
    </row>
    <row r="82" spans="1:16" ht="23.25" customHeight="1">
      <c r="A82" s="91">
        <v>29</v>
      </c>
      <c r="B82" s="31" t="s">
        <v>311</v>
      </c>
      <c r="C82" s="29"/>
      <c r="D82" s="29"/>
      <c r="E82" s="18"/>
      <c r="F82" s="29"/>
      <c r="G82" s="37"/>
      <c r="H82" s="38"/>
      <c r="I82" s="38"/>
      <c r="J82" s="38"/>
      <c r="K82" s="15" t="s">
        <v>84</v>
      </c>
      <c r="L82" s="72" t="s">
        <v>115</v>
      </c>
      <c r="M82" s="15" t="s">
        <v>310</v>
      </c>
      <c r="N82" s="79">
        <v>0</v>
      </c>
      <c r="O82" s="78">
        <v>4</v>
      </c>
      <c r="P82" s="84">
        <f>N82+O82</f>
        <v>4</v>
      </c>
    </row>
    <row r="83" spans="1:16" ht="23.25" customHeight="1">
      <c r="A83" s="91">
        <v>30</v>
      </c>
      <c r="B83" s="36" t="s">
        <v>221</v>
      </c>
      <c r="C83" s="29"/>
      <c r="D83" s="29"/>
      <c r="E83" s="18"/>
      <c r="F83" s="29"/>
      <c r="G83" s="37"/>
      <c r="H83" s="38"/>
      <c r="I83" s="38"/>
      <c r="J83" s="38"/>
      <c r="K83" s="15" t="s">
        <v>84</v>
      </c>
      <c r="L83" s="72" t="s">
        <v>115</v>
      </c>
      <c r="M83" s="15" t="s">
        <v>220</v>
      </c>
      <c r="N83" s="79">
        <v>-152478.9</v>
      </c>
      <c r="O83" s="90"/>
      <c r="P83" s="84">
        <f>N83+O83</f>
        <v>-152478.9</v>
      </c>
    </row>
    <row r="84" spans="1:16" ht="18" customHeight="1">
      <c r="A84" s="91">
        <v>31</v>
      </c>
      <c r="B84" s="67" t="s">
        <v>222</v>
      </c>
      <c r="C84" s="29"/>
      <c r="D84" s="29"/>
      <c r="E84" s="18"/>
      <c r="F84" s="29"/>
      <c r="G84" s="37"/>
      <c r="H84" s="38"/>
      <c r="I84" s="38"/>
      <c r="J84" s="38"/>
      <c r="K84" s="15" t="s">
        <v>84</v>
      </c>
      <c r="L84" s="72" t="s">
        <v>356</v>
      </c>
      <c r="M84" s="15"/>
      <c r="N84" s="79">
        <f>N85</f>
        <v>115356.7</v>
      </c>
      <c r="O84" s="78">
        <f>O85</f>
        <v>0</v>
      </c>
      <c r="P84" s="78">
        <f>P85</f>
        <v>115356.7</v>
      </c>
    </row>
    <row r="85" spans="1:16" ht="63.75" customHeight="1">
      <c r="A85" s="92">
        <v>32</v>
      </c>
      <c r="B85" s="68" t="s">
        <v>357</v>
      </c>
      <c r="C85" s="29"/>
      <c r="D85" s="29"/>
      <c r="E85" s="18"/>
      <c r="F85" s="29"/>
      <c r="G85" s="37"/>
      <c r="H85" s="38"/>
      <c r="I85" s="38"/>
      <c r="J85" s="38"/>
      <c r="K85" s="15" t="s">
        <v>84</v>
      </c>
      <c r="L85" s="72" t="s">
        <v>356</v>
      </c>
      <c r="M85" s="15" t="s">
        <v>355</v>
      </c>
      <c r="N85" s="79">
        <v>115356.7</v>
      </c>
      <c r="O85" s="90"/>
      <c r="P85" s="84">
        <f>N85+O85</f>
        <v>115356.7</v>
      </c>
    </row>
    <row r="86" spans="1:16" s="87" customFormat="1" ht="33.75" customHeight="1">
      <c r="A86" s="8">
        <v>33</v>
      </c>
      <c r="B86" s="9" t="s">
        <v>159</v>
      </c>
      <c r="C86" s="10" t="e">
        <f>C88+C107+#REF!</f>
        <v>#REF!</v>
      </c>
      <c r="D86" s="10" t="e">
        <f>D88+D107+#REF!</f>
        <v>#REF!</v>
      </c>
      <c r="E86" s="10"/>
      <c r="F86" s="10"/>
      <c r="G86" s="11" t="e">
        <f>G88+G107+#REF!</f>
        <v>#REF!</v>
      </c>
      <c r="H86" s="11" t="e">
        <f>H88+H107+#REF!</f>
        <v>#REF!</v>
      </c>
      <c r="I86" s="11" t="e">
        <f>I88+I107+#REF!</f>
        <v>#REF!</v>
      </c>
      <c r="J86" s="11" t="e">
        <f>J88+J107+#REF!</f>
        <v>#REF!</v>
      </c>
      <c r="K86" s="16" t="s">
        <v>27</v>
      </c>
      <c r="L86" s="70"/>
      <c r="M86" s="16"/>
      <c r="N86" s="77">
        <f>N87+N107</f>
        <v>128053.3</v>
      </c>
      <c r="O86" s="77">
        <f>O87+O107</f>
        <v>315.70631</v>
      </c>
      <c r="P86" s="77">
        <f>P87+P107</f>
        <v>128369.00631</v>
      </c>
    </row>
    <row r="87" spans="1:16" ht="24.75" customHeight="1">
      <c r="A87" s="57">
        <v>34</v>
      </c>
      <c r="B87" s="13" t="s">
        <v>5</v>
      </c>
      <c r="C87" s="10"/>
      <c r="D87" s="10"/>
      <c r="E87" s="10"/>
      <c r="F87" s="10"/>
      <c r="G87" s="11"/>
      <c r="H87" s="11"/>
      <c r="I87" s="11"/>
      <c r="J87" s="11"/>
      <c r="K87" s="15" t="s">
        <v>26</v>
      </c>
      <c r="L87" s="70"/>
      <c r="M87" s="16"/>
      <c r="N87" s="78">
        <f>N88</f>
        <v>112015.7</v>
      </c>
      <c r="O87" s="78">
        <f>O88</f>
        <v>315.70631</v>
      </c>
      <c r="P87" s="78">
        <f>P88</f>
        <v>112331.40631</v>
      </c>
    </row>
    <row r="88" spans="1:16" ht="21" customHeight="1">
      <c r="A88" s="57">
        <v>35</v>
      </c>
      <c r="B88" s="33" t="s">
        <v>223</v>
      </c>
      <c r="C88" s="23" t="e">
        <f>#REF!+#REF!</f>
        <v>#REF!</v>
      </c>
      <c r="D88" s="23" t="e">
        <f>#REF!+#REF!</f>
        <v>#REF!</v>
      </c>
      <c r="E88" s="23"/>
      <c r="F88" s="23"/>
      <c r="G88" s="17" t="e">
        <f>G89+G96+G103+G104</f>
        <v>#REF!</v>
      </c>
      <c r="H88" s="17" t="e">
        <f>H89+H96+H103+H104</f>
        <v>#REF!</v>
      </c>
      <c r="I88" s="17" t="e">
        <f>I89+I96+I103+I104</f>
        <v>#REF!</v>
      </c>
      <c r="J88" s="17" t="e">
        <f>J89+J96+J103+J104</f>
        <v>#REF!</v>
      </c>
      <c r="K88" s="15" t="s">
        <v>26</v>
      </c>
      <c r="L88" s="71" t="s">
        <v>105</v>
      </c>
      <c r="M88" s="15"/>
      <c r="N88" s="78">
        <f>SUM(N101:N106)</f>
        <v>112015.7</v>
      </c>
      <c r="O88" s="78">
        <f>SUM(O101:O106)</f>
        <v>315.70631</v>
      </c>
      <c r="P88" s="78">
        <f>SUM(P101:P106)</f>
        <v>112331.40631</v>
      </c>
    </row>
    <row r="89" spans="1:16" ht="36" customHeight="1" hidden="1">
      <c r="A89" s="57">
        <v>36</v>
      </c>
      <c r="B89" s="13" t="s">
        <v>148</v>
      </c>
      <c r="C89" s="21"/>
      <c r="D89" s="21"/>
      <c r="E89" s="21"/>
      <c r="F89" s="21"/>
      <c r="G89" s="17">
        <f>G90+G91+G92+G93+G94+G95</f>
        <v>81513.56601</v>
      </c>
      <c r="H89" s="17">
        <f>H90+H91+H92+H93+H94+H95</f>
        <v>0</v>
      </c>
      <c r="I89" s="17">
        <f>I90+I91+I92+I93+I94+I95</f>
        <v>0</v>
      </c>
      <c r="J89" s="17">
        <f>J90+J91+J92+J93+J94+J95</f>
        <v>0</v>
      </c>
      <c r="K89" s="15" t="s">
        <v>26</v>
      </c>
      <c r="L89" s="71"/>
      <c r="M89" s="15"/>
      <c r="N89" s="78" t="e">
        <f>#REF!</f>
        <v>#REF!</v>
      </c>
      <c r="O89" s="90"/>
      <c r="P89" s="86"/>
    </row>
    <row r="90" spans="1:16" ht="32.25" customHeight="1" hidden="1">
      <c r="A90" s="57">
        <v>37</v>
      </c>
      <c r="B90" s="13" t="s">
        <v>142</v>
      </c>
      <c r="C90" s="21"/>
      <c r="D90" s="21"/>
      <c r="E90" s="21" t="s">
        <v>105</v>
      </c>
      <c r="F90" s="21">
        <v>220</v>
      </c>
      <c r="G90" s="17">
        <v>1504.226</v>
      </c>
      <c r="H90" s="17"/>
      <c r="I90" s="17">
        <v>-50</v>
      </c>
      <c r="J90" s="17"/>
      <c r="K90" s="15" t="s">
        <v>26</v>
      </c>
      <c r="L90" s="71"/>
      <c r="M90" s="15"/>
      <c r="N90" s="78" t="e">
        <f>#REF!</f>
        <v>#REF!</v>
      </c>
      <c r="O90" s="90"/>
      <c r="P90" s="86"/>
    </row>
    <row r="91" spans="1:16" ht="24" customHeight="1" hidden="1">
      <c r="A91" s="57">
        <v>38</v>
      </c>
      <c r="B91" s="13" t="s">
        <v>143</v>
      </c>
      <c r="C91" s="21"/>
      <c r="D91" s="21"/>
      <c r="E91" s="21" t="s">
        <v>105</v>
      </c>
      <c r="F91" s="21">
        <v>221</v>
      </c>
      <c r="G91" s="17">
        <v>2124.3</v>
      </c>
      <c r="H91" s="17"/>
      <c r="I91" s="17"/>
      <c r="J91" s="17"/>
      <c r="K91" s="15" t="s">
        <v>26</v>
      </c>
      <c r="L91" s="71"/>
      <c r="M91" s="15"/>
      <c r="N91" s="78" t="e">
        <f>#REF!</f>
        <v>#REF!</v>
      </c>
      <c r="O91" s="90"/>
      <c r="P91" s="86"/>
    </row>
    <row r="92" spans="1:16" ht="28.5" customHeight="1" hidden="1">
      <c r="A92" s="57">
        <v>39</v>
      </c>
      <c r="B92" s="13" t="s">
        <v>144</v>
      </c>
      <c r="C92" s="21"/>
      <c r="D92" s="21"/>
      <c r="E92" s="21" t="s">
        <v>105</v>
      </c>
      <c r="F92" s="21">
        <v>239</v>
      </c>
      <c r="G92" s="17">
        <v>43937</v>
      </c>
      <c r="H92" s="17"/>
      <c r="I92" s="17"/>
      <c r="J92" s="17"/>
      <c r="K92" s="15" t="s">
        <v>26</v>
      </c>
      <c r="L92" s="71"/>
      <c r="M92" s="15"/>
      <c r="N92" s="78" t="e">
        <f>#REF!</f>
        <v>#REF!</v>
      </c>
      <c r="O92" s="90"/>
      <c r="P92" s="86"/>
    </row>
    <row r="93" spans="1:16" ht="24" customHeight="1" hidden="1">
      <c r="A93" s="57"/>
      <c r="B93" s="13" t="s">
        <v>145</v>
      </c>
      <c r="C93" s="21"/>
      <c r="D93" s="21"/>
      <c r="E93" s="21" t="s">
        <v>105</v>
      </c>
      <c r="F93" s="21">
        <v>240</v>
      </c>
      <c r="G93" s="17">
        <v>2821.3</v>
      </c>
      <c r="H93" s="17"/>
      <c r="I93" s="17"/>
      <c r="J93" s="17"/>
      <c r="K93" s="15" t="s">
        <v>26</v>
      </c>
      <c r="L93" s="71"/>
      <c r="M93" s="15"/>
      <c r="N93" s="78" t="e">
        <f>#REF!</f>
        <v>#REF!</v>
      </c>
      <c r="O93" s="90"/>
      <c r="P93" s="86"/>
    </row>
    <row r="94" spans="1:16" ht="51" customHeight="1" hidden="1">
      <c r="A94" s="57"/>
      <c r="B94" s="13" t="s">
        <v>146</v>
      </c>
      <c r="C94" s="21"/>
      <c r="D94" s="21"/>
      <c r="E94" s="21" t="s">
        <v>105</v>
      </c>
      <c r="F94" s="21">
        <v>253</v>
      </c>
      <c r="G94" s="17">
        <v>30077.74801</v>
      </c>
      <c r="H94" s="17"/>
      <c r="I94" s="17">
        <f>-1215.2+50</f>
        <v>-1165.2</v>
      </c>
      <c r="J94" s="17"/>
      <c r="K94" s="15" t="s">
        <v>26</v>
      </c>
      <c r="L94" s="71"/>
      <c r="M94" s="15"/>
      <c r="N94" s="78" t="e">
        <f>#REF!</f>
        <v>#REF!</v>
      </c>
      <c r="O94" s="90"/>
      <c r="P94" s="86"/>
    </row>
    <row r="95" spans="1:16" ht="53.25" customHeight="1" hidden="1">
      <c r="A95" s="57"/>
      <c r="B95" s="13" t="s">
        <v>147</v>
      </c>
      <c r="C95" s="21"/>
      <c r="D95" s="21"/>
      <c r="E95" s="21" t="s">
        <v>105</v>
      </c>
      <c r="F95" s="21">
        <v>472</v>
      </c>
      <c r="G95" s="17">
        <v>1048.992</v>
      </c>
      <c r="H95" s="17"/>
      <c r="I95" s="17">
        <v>1215.2</v>
      </c>
      <c r="J95" s="17"/>
      <c r="K95" s="15" t="s">
        <v>26</v>
      </c>
      <c r="L95" s="71"/>
      <c r="M95" s="15"/>
      <c r="N95" s="78" t="e">
        <f>#REF!</f>
        <v>#REF!</v>
      </c>
      <c r="O95" s="90"/>
      <c r="P95" s="86"/>
    </row>
    <row r="96" spans="1:16" ht="33" customHeight="1" hidden="1">
      <c r="A96" s="57"/>
      <c r="B96" s="13" t="s">
        <v>149</v>
      </c>
      <c r="C96" s="21"/>
      <c r="D96" s="21"/>
      <c r="E96" s="21"/>
      <c r="F96" s="21"/>
      <c r="G96" s="17" t="e">
        <f>G97+G98+G99+G100+#REF!+G102</f>
        <v>#REF!</v>
      </c>
      <c r="H96" s="17" t="e">
        <f>H97+H98+H99+H100+#REF!+H102</f>
        <v>#REF!</v>
      </c>
      <c r="I96" s="17" t="e">
        <f>I97+I98+I99+I100+#REF!+I102</f>
        <v>#REF!</v>
      </c>
      <c r="J96" s="17" t="e">
        <f>J97+J98+J99+J100+#REF!+J102</f>
        <v>#REF!</v>
      </c>
      <c r="K96" s="15" t="s">
        <v>26</v>
      </c>
      <c r="L96" s="71"/>
      <c r="M96" s="15"/>
      <c r="N96" s="78" t="e">
        <f>#REF!</f>
        <v>#REF!</v>
      </c>
      <c r="O96" s="90"/>
      <c r="P96" s="86"/>
    </row>
    <row r="97" spans="1:16" ht="33" customHeight="1" hidden="1">
      <c r="A97" s="57"/>
      <c r="B97" s="13" t="s">
        <v>142</v>
      </c>
      <c r="C97" s="21"/>
      <c r="D97" s="21"/>
      <c r="E97" s="21" t="s">
        <v>105</v>
      </c>
      <c r="F97" s="21">
        <v>220</v>
      </c>
      <c r="G97" s="17">
        <v>128.5</v>
      </c>
      <c r="H97" s="17"/>
      <c r="I97" s="17"/>
      <c r="J97" s="17"/>
      <c r="K97" s="15" t="s">
        <v>26</v>
      </c>
      <c r="L97" s="71"/>
      <c r="M97" s="15"/>
      <c r="N97" s="78" t="e">
        <f>#REF!</f>
        <v>#REF!</v>
      </c>
      <c r="O97" s="90"/>
      <c r="P97" s="86"/>
    </row>
    <row r="98" spans="1:16" ht="33" customHeight="1" hidden="1">
      <c r="A98" s="57"/>
      <c r="B98" s="13" t="s">
        <v>143</v>
      </c>
      <c r="C98" s="21"/>
      <c r="D98" s="21"/>
      <c r="E98" s="21" t="s">
        <v>105</v>
      </c>
      <c r="F98" s="21">
        <v>221</v>
      </c>
      <c r="G98" s="17">
        <v>87.8</v>
      </c>
      <c r="H98" s="17"/>
      <c r="I98" s="17"/>
      <c r="J98" s="17"/>
      <c r="K98" s="15" t="s">
        <v>26</v>
      </c>
      <c r="L98" s="71"/>
      <c r="M98" s="15"/>
      <c r="N98" s="78" t="e">
        <f>#REF!</f>
        <v>#REF!</v>
      </c>
      <c r="O98" s="90"/>
      <c r="P98" s="86"/>
    </row>
    <row r="99" spans="1:16" ht="27.75" customHeight="1" hidden="1">
      <c r="A99" s="57"/>
      <c r="B99" s="13" t="s">
        <v>144</v>
      </c>
      <c r="C99" s="21"/>
      <c r="D99" s="21"/>
      <c r="E99" s="21" t="s">
        <v>105</v>
      </c>
      <c r="F99" s="21">
        <v>239</v>
      </c>
      <c r="G99" s="17">
        <v>1776.3</v>
      </c>
      <c r="H99" s="17"/>
      <c r="I99" s="17"/>
      <c r="J99" s="17"/>
      <c r="K99" s="15" t="s">
        <v>26</v>
      </c>
      <c r="L99" s="71"/>
      <c r="M99" s="15"/>
      <c r="N99" s="78" t="e">
        <f>#REF!</f>
        <v>#REF!</v>
      </c>
      <c r="O99" s="90"/>
      <c r="P99" s="86"/>
    </row>
    <row r="100" spans="1:16" ht="33" customHeight="1" hidden="1">
      <c r="A100" s="57"/>
      <c r="B100" s="13" t="s">
        <v>145</v>
      </c>
      <c r="C100" s="21"/>
      <c r="D100" s="21"/>
      <c r="E100" s="21" t="s">
        <v>105</v>
      </c>
      <c r="F100" s="21">
        <v>240</v>
      </c>
      <c r="G100" s="17">
        <v>977.92</v>
      </c>
      <c r="H100" s="17"/>
      <c r="I100" s="17"/>
      <c r="J100" s="17"/>
      <c r="K100" s="15" t="s">
        <v>26</v>
      </c>
      <c r="L100" s="71"/>
      <c r="M100" s="15"/>
      <c r="N100" s="78" t="e">
        <f>#REF!</f>
        <v>#REF!</v>
      </c>
      <c r="O100" s="90"/>
      <c r="P100" s="86"/>
    </row>
    <row r="101" spans="1:16" ht="28.5" customHeight="1">
      <c r="A101" s="57">
        <v>36</v>
      </c>
      <c r="B101" s="13" t="s">
        <v>142</v>
      </c>
      <c r="C101" s="21"/>
      <c r="D101" s="21"/>
      <c r="E101" s="21"/>
      <c r="F101" s="21"/>
      <c r="G101" s="17"/>
      <c r="H101" s="17"/>
      <c r="I101" s="17"/>
      <c r="J101" s="17"/>
      <c r="K101" s="15" t="s">
        <v>26</v>
      </c>
      <c r="L101" s="71" t="s">
        <v>105</v>
      </c>
      <c r="M101" s="15" t="s">
        <v>224</v>
      </c>
      <c r="N101" s="78">
        <v>1836.8</v>
      </c>
      <c r="O101" s="90"/>
      <c r="P101" s="84">
        <f aca="true" t="shared" si="5" ref="P101:P106">N101+O101</f>
        <v>1836.8</v>
      </c>
    </row>
    <row r="102" spans="1:16" ht="18" customHeight="1">
      <c r="A102" s="57">
        <v>37</v>
      </c>
      <c r="B102" s="13" t="s">
        <v>143</v>
      </c>
      <c r="C102" s="21"/>
      <c r="D102" s="21"/>
      <c r="E102" s="21" t="s">
        <v>105</v>
      </c>
      <c r="F102" s="21">
        <v>472</v>
      </c>
      <c r="G102" s="17">
        <v>15.3</v>
      </c>
      <c r="H102" s="17"/>
      <c r="I102" s="17">
        <v>115</v>
      </c>
      <c r="J102" s="17"/>
      <c r="K102" s="15" t="s">
        <v>26</v>
      </c>
      <c r="L102" s="71" t="s">
        <v>105</v>
      </c>
      <c r="M102" s="15" t="s">
        <v>225</v>
      </c>
      <c r="N102" s="78">
        <v>2224.7</v>
      </c>
      <c r="O102" s="90"/>
      <c r="P102" s="84">
        <f t="shared" si="5"/>
        <v>2224.7</v>
      </c>
    </row>
    <row r="103" spans="1:16" ht="31.5">
      <c r="A103" s="57">
        <v>38</v>
      </c>
      <c r="B103" s="31" t="s">
        <v>226</v>
      </c>
      <c r="C103" s="39"/>
      <c r="D103" s="39"/>
      <c r="E103" s="21" t="s">
        <v>105</v>
      </c>
      <c r="F103" s="21" t="s">
        <v>88</v>
      </c>
      <c r="G103" s="17">
        <v>6335.2019</v>
      </c>
      <c r="H103" s="17"/>
      <c r="I103" s="17"/>
      <c r="J103" s="17"/>
      <c r="K103" s="15" t="s">
        <v>26</v>
      </c>
      <c r="L103" s="71" t="s">
        <v>105</v>
      </c>
      <c r="M103" s="21">
        <v>239</v>
      </c>
      <c r="N103" s="78">
        <v>62350.5</v>
      </c>
      <c r="O103" s="90"/>
      <c r="P103" s="84">
        <f t="shared" si="5"/>
        <v>62350.5</v>
      </c>
    </row>
    <row r="104" spans="1:16" ht="24" customHeight="1">
      <c r="A104" s="57">
        <v>39</v>
      </c>
      <c r="B104" s="13" t="s">
        <v>145</v>
      </c>
      <c r="C104" s="39"/>
      <c r="D104" s="39"/>
      <c r="E104" s="39" t="s">
        <v>105</v>
      </c>
      <c r="F104" s="39">
        <v>253</v>
      </c>
      <c r="G104" s="17">
        <v>0</v>
      </c>
      <c r="H104" s="17"/>
      <c r="I104" s="17">
        <v>12600</v>
      </c>
      <c r="J104" s="17"/>
      <c r="K104" s="15" t="s">
        <v>26</v>
      </c>
      <c r="L104" s="71" t="s">
        <v>105</v>
      </c>
      <c r="M104" s="21">
        <v>240</v>
      </c>
      <c r="N104" s="78">
        <v>6572.5</v>
      </c>
      <c r="O104" s="90"/>
      <c r="P104" s="84">
        <f t="shared" si="5"/>
        <v>6572.5</v>
      </c>
    </row>
    <row r="105" spans="1:16" ht="48" customHeight="1">
      <c r="A105" s="57">
        <v>40</v>
      </c>
      <c r="B105" s="13" t="s">
        <v>146</v>
      </c>
      <c r="C105" s="39"/>
      <c r="D105" s="39"/>
      <c r="E105" s="39"/>
      <c r="F105" s="39"/>
      <c r="G105" s="17"/>
      <c r="H105" s="17"/>
      <c r="I105" s="17"/>
      <c r="J105" s="17"/>
      <c r="K105" s="15" t="s">
        <v>26</v>
      </c>
      <c r="L105" s="71" t="s">
        <v>105</v>
      </c>
      <c r="M105" s="29">
        <v>253</v>
      </c>
      <c r="N105" s="78">
        <v>36130.1</v>
      </c>
      <c r="O105" s="90">
        <v>315.70631</v>
      </c>
      <c r="P105" s="84">
        <f t="shared" si="5"/>
        <v>36445.80631</v>
      </c>
    </row>
    <row r="106" spans="1:16" ht="48.75" customHeight="1">
      <c r="A106" s="57">
        <v>41</v>
      </c>
      <c r="B106" s="13" t="s">
        <v>147</v>
      </c>
      <c r="C106" s="39"/>
      <c r="D106" s="39"/>
      <c r="E106" s="39"/>
      <c r="F106" s="39"/>
      <c r="G106" s="17"/>
      <c r="H106" s="17"/>
      <c r="I106" s="17"/>
      <c r="J106" s="17"/>
      <c r="K106" s="15" t="s">
        <v>26</v>
      </c>
      <c r="L106" s="71" t="s">
        <v>105</v>
      </c>
      <c r="M106" s="29">
        <v>472</v>
      </c>
      <c r="N106" s="78">
        <v>2901.1</v>
      </c>
      <c r="O106" s="90"/>
      <c r="P106" s="84">
        <f t="shared" si="5"/>
        <v>2901.1</v>
      </c>
    </row>
    <row r="107" spans="1:16" ht="47.25">
      <c r="A107" s="57">
        <v>42</v>
      </c>
      <c r="B107" s="13" t="s">
        <v>132</v>
      </c>
      <c r="C107" s="39" t="e">
        <f>#REF!+#REF!+C108</f>
        <v>#REF!</v>
      </c>
      <c r="D107" s="39" t="e">
        <f>#REF!+#REF!+D108</f>
        <v>#REF!</v>
      </c>
      <c r="E107" s="39"/>
      <c r="F107" s="39"/>
      <c r="G107" s="7">
        <f>G108</f>
        <v>3289</v>
      </c>
      <c r="H107" s="7">
        <f>H108</f>
        <v>0</v>
      </c>
      <c r="I107" s="40">
        <f>I108</f>
        <v>300</v>
      </c>
      <c r="J107" s="7">
        <f>J108</f>
        <v>0</v>
      </c>
      <c r="K107" s="15" t="s">
        <v>28</v>
      </c>
      <c r="L107" s="71"/>
      <c r="M107" s="15"/>
      <c r="N107" s="78">
        <f>N118+N120+N116</f>
        <v>16037.6</v>
      </c>
      <c r="O107" s="78">
        <f>O118+O120+O116</f>
        <v>0</v>
      </c>
      <c r="P107" s="78">
        <f>P118+P120+P116</f>
        <v>16037.6</v>
      </c>
    </row>
    <row r="108" spans="1:16" ht="31.5" hidden="1">
      <c r="A108" s="57"/>
      <c r="B108" s="13" t="s">
        <v>22</v>
      </c>
      <c r="C108" s="21">
        <v>4817</v>
      </c>
      <c r="D108" s="21">
        <v>5504</v>
      </c>
      <c r="E108" s="41"/>
      <c r="F108" s="41"/>
      <c r="G108" s="7">
        <f>G109+G110</f>
        <v>3289</v>
      </c>
      <c r="H108" s="7">
        <f>H109+H110</f>
        <v>0</v>
      </c>
      <c r="I108" s="40">
        <f>I109+I110</f>
        <v>300</v>
      </c>
      <c r="J108" s="7">
        <f>J109+J110</f>
        <v>0</v>
      </c>
      <c r="K108" s="15" t="s">
        <v>28</v>
      </c>
      <c r="L108" s="71"/>
      <c r="M108" s="15"/>
      <c r="N108" s="78" t="e">
        <f>#REF!</f>
        <v>#REF!</v>
      </c>
      <c r="O108" s="78" t="e">
        <f>#REF!</f>
        <v>#REF!</v>
      </c>
      <c r="P108" s="78" t="e">
        <f>#REF!</f>
        <v>#REF!</v>
      </c>
    </row>
    <row r="109" spans="1:16" ht="47.25" hidden="1">
      <c r="A109" s="57"/>
      <c r="B109" s="42" t="s">
        <v>138</v>
      </c>
      <c r="C109" s="21"/>
      <c r="D109" s="21"/>
      <c r="E109" s="41" t="s">
        <v>106</v>
      </c>
      <c r="F109" s="41" t="s">
        <v>10</v>
      </c>
      <c r="G109" s="7">
        <v>2332</v>
      </c>
      <c r="H109" s="21"/>
      <c r="I109" s="22">
        <v>50</v>
      </c>
      <c r="J109" s="21"/>
      <c r="K109" s="15" t="s">
        <v>28</v>
      </c>
      <c r="L109" s="71"/>
      <c r="M109" s="15"/>
      <c r="N109" s="78" t="e">
        <f>#REF!</f>
        <v>#REF!</v>
      </c>
      <c r="O109" s="78" t="e">
        <f>#REF!</f>
        <v>#REF!</v>
      </c>
      <c r="P109" s="78" t="e">
        <f>#REF!</f>
        <v>#REF!</v>
      </c>
    </row>
    <row r="110" spans="1:16" ht="50.25" customHeight="1" hidden="1">
      <c r="A110" s="57"/>
      <c r="B110" s="42" t="s">
        <v>137</v>
      </c>
      <c r="C110" s="21"/>
      <c r="D110" s="21"/>
      <c r="E110" s="41" t="s">
        <v>107</v>
      </c>
      <c r="F110" s="41" t="s">
        <v>11</v>
      </c>
      <c r="G110" s="7">
        <v>957</v>
      </c>
      <c r="H110" s="21"/>
      <c r="I110" s="40">
        <f>300-50</f>
        <v>250</v>
      </c>
      <c r="J110" s="21"/>
      <c r="K110" s="15" t="s">
        <v>28</v>
      </c>
      <c r="L110" s="71"/>
      <c r="M110" s="15"/>
      <c r="N110" s="78" t="e">
        <f>#REF!</f>
        <v>#REF!</v>
      </c>
      <c r="O110" s="78" t="e">
        <f>#REF!</f>
        <v>#REF!</v>
      </c>
      <c r="P110" s="78" t="e">
        <f>#REF!</f>
        <v>#REF!</v>
      </c>
    </row>
    <row r="111" spans="1:16" ht="54" customHeight="1" hidden="1">
      <c r="A111" s="57"/>
      <c r="B111" s="13" t="s">
        <v>170</v>
      </c>
      <c r="C111" s="21">
        <v>27979</v>
      </c>
      <c r="D111" s="21">
        <v>32014</v>
      </c>
      <c r="E111" s="21" t="s">
        <v>167</v>
      </c>
      <c r="F111" s="41" t="s">
        <v>88</v>
      </c>
      <c r="G111" s="17">
        <v>6381.9408</v>
      </c>
      <c r="H111" s="17"/>
      <c r="I111" s="17"/>
      <c r="J111" s="17"/>
      <c r="K111" s="15" t="s">
        <v>29</v>
      </c>
      <c r="L111" s="71"/>
      <c r="M111" s="15"/>
      <c r="N111" s="78" t="e">
        <f>#REF!</f>
        <v>#REF!</v>
      </c>
      <c r="O111" s="78" t="e">
        <f>#REF!</f>
        <v>#REF!</v>
      </c>
      <c r="P111" s="78" t="e">
        <f>#REF!</f>
        <v>#REF!</v>
      </c>
    </row>
    <row r="112" spans="1:16" ht="27" customHeight="1" hidden="1">
      <c r="A112" s="57"/>
      <c r="B112" s="13" t="s">
        <v>178</v>
      </c>
      <c r="C112" s="21"/>
      <c r="D112" s="21"/>
      <c r="E112" s="21"/>
      <c r="F112" s="41"/>
      <c r="G112" s="17">
        <f>G113+G114+G115+G118+G120+G121</f>
        <v>28013.2592</v>
      </c>
      <c r="H112" s="17">
        <f>H113+H114+H115+H118+H120+H121</f>
        <v>0</v>
      </c>
      <c r="I112" s="17">
        <f>I113+I114+I115+I118+I120+I121</f>
        <v>0</v>
      </c>
      <c r="J112" s="17">
        <f>J113+J114+J115+J118+J120+J121</f>
        <v>0</v>
      </c>
      <c r="K112" s="15" t="s">
        <v>29</v>
      </c>
      <c r="L112" s="71"/>
      <c r="M112" s="15"/>
      <c r="N112" s="78" t="e">
        <f>#REF!</f>
        <v>#REF!</v>
      </c>
      <c r="O112" s="78" t="e">
        <f>#REF!</f>
        <v>#REF!</v>
      </c>
      <c r="P112" s="78" t="e">
        <f>#REF!</f>
        <v>#REF!</v>
      </c>
    </row>
    <row r="113" spans="1:16" ht="27" customHeight="1" hidden="1">
      <c r="A113" s="57"/>
      <c r="B113" s="13" t="s">
        <v>142</v>
      </c>
      <c r="C113" s="21"/>
      <c r="D113" s="21"/>
      <c r="E113" s="21" t="s">
        <v>167</v>
      </c>
      <c r="F113" s="21">
        <v>220</v>
      </c>
      <c r="G113" s="17">
        <v>1647.469</v>
      </c>
      <c r="H113" s="17"/>
      <c r="I113" s="17">
        <v>-80</v>
      </c>
      <c r="J113" s="17"/>
      <c r="K113" s="15" t="s">
        <v>29</v>
      </c>
      <c r="L113" s="71"/>
      <c r="M113" s="15"/>
      <c r="N113" s="78" t="e">
        <f>#REF!</f>
        <v>#REF!</v>
      </c>
      <c r="O113" s="78" t="e">
        <f>#REF!</f>
        <v>#REF!</v>
      </c>
      <c r="P113" s="78" t="e">
        <f>#REF!</f>
        <v>#REF!</v>
      </c>
    </row>
    <row r="114" spans="1:16" ht="33" customHeight="1" hidden="1">
      <c r="A114" s="57"/>
      <c r="B114" s="13" t="s">
        <v>143</v>
      </c>
      <c r="C114" s="21"/>
      <c r="D114" s="21"/>
      <c r="E114" s="21" t="s">
        <v>167</v>
      </c>
      <c r="F114" s="21">
        <v>221</v>
      </c>
      <c r="G114" s="17">
        <v>828.835</v>
      </c>
      <c r="H114" s="17"/>
      <c r="I114" s="17">
        <v>-828.835</v>
      </c>
      <c r="J114" s="17"/>
      <c r="K114" s="15" t="s">
        <v>29</v>
      </c>
      <c r="L114" s="71"/>
      <c r="M114" s="15"/>
      <c r="N114" s="78" t="e">
        <f>#REF!</f>
        <v>#REF!</v>
      </c>
      <c r="O114" s="78" t="e">
        <f>#REF!</f>
        <v>#REF!</v>
      </c>
      <c r="P114" s="78" t="e">
        <f>#REF!</f>
        <v>#REF!</v>
      </c>
    </row>
    <row r="115" spans="1:16" ht="45" customHeight="1" hidden="1">
      <c r="A115" s="57"/>
      <c r="B115" s="13" t="s">
        <v>144</v>
      </c>
      <c r="C115" s="21"/>
      <c r="D115" s="21"/>
      <c r="E115" s="21" t="s">
        <v>167</v>
      </c>
      <c r="F115" s="21">
        <v>239</v>
      </c>
      <c r="G115" s="17">
        <v>18690.55566</v>
      </c>
      <c r="H115" s="17"/>
      <c r="I115" s="17">
        <f>1447.65414+321.122</f>
        <v>1768.77614</v>
      </c>
      <c r="J115" s="17"/>
      <c r="K115" s="15" t="s">
        <v>29</v>
      </c>
      <c r="L115" s="71"/>
      <c r="M115" s="15"/>
      <c r="N115" s="78" t="e">
        <f>#REF!</f>
        <v>#REF!</v>
      </c>
      <c r="O115" s="78" t="e">
        <f>#REF!</f>
        <v>#REF!</v>
      </c>
      <c r="P115" s="78" t="e">
        <f>#REF!</f>
        <v>#REF!</v>
      </c>
    </row>
    <row r="116" spans="1:16" ht="33.75" customHeight="1">
      <c r="A116" s="57">
        <v>43</v>
      </c>
      <c r="B116" s="13" t="s">
        <v>212</v>
      </c>
      <c r="C116" s="21"/>
      <c r="D116" s="21"/>
      <c r="E116" s="21"/>
      <c r="F116" s="21"/>
      <c r="G116" s="17"/>
      <c r="H116" s="17"/>
      <c r="I116" s="17"/>
      <c r="J116" s="17"/>
      <c r="K116" s="15" t="s">
        <v>28</v>
      </c>
      <c r="L116" s="71" t="s">
        <v>103</v>
      </c>
      <c r="M116" s="15"/>
      <c r="N116" s="78">
        <f>N117</f>
        <v>12593.8</v>
      </c>
      <c r="O116" s="78">
        <f>O117</f>
        <v>0</v>
      </c>
      <c r="P116" s="78">
        <f>P117</f>
        <v>12593.8</v>
      </c>
    </row>
    <row r="117" spans="1:16" ht="27.75" customHeight="1">
      <c r="A117" s="57">
        <v>44</v>
      </c>
      <c r="B117" s="13" t="s">
        <v>214</v>
      </c>
      <c r="C117" s="21"/>
      <c r="D117" s="21"/>
      <c r="E117" s="21"/>
      <c r="F117" s="21"/>
      <c r="G117" s="17"/>
      <c r="H117" s="17"/>
      <c r="I117" s="17"/>
      <c r="J117" s="17"/>
      <c r="K117" s="15" t="s">
        <v>28</v>
      </c>
      <c r="L117" s="71" t="s">
        <v>103</v>
      </c>
      <c r="M117" s="15" t="s">
        <v>135</v>
      </c>
      <c r="N117" s="78">
        <v>12593.8</v>
      </c>
      <c r="O117" s="90"/>
      <c r="P117" s="84">
        <f>N117+O117</f>
        <v>12593.8</v>
      </c>
    </row>
    <row r="118" spans="1:16" ht="47.25">
      <c r="A118" s="57">
        <v>45</v>
      </c>
      <c r="B118" s="42" t="s">
        <v>138</v>
      </c>
      <c r="C118" s="21"/>
      <c r="D118" s="21"/>
      <c r="E118" s="21" t="s">
        <v>167</v>
      </c>
      <c r="F118" s="21">
        <v>240</v>
      </c>
      <c r="G118" s="17">
        <v>776.21014</v>
      </c>
      <c r="H118" s="17"/>
      <c r="I118" s="17"/>
      <c r="J118" s="17"/>
      <c r="K118" s="15" t="s">
        <v>28</v>
      </c>
      <c r="L118" s="71" t="s">
        <v>106</v>
      </c>
      <c r="M118" s="15"/>
      <c r="N118" s="78">
        <f>N119</f>
        <v>2300</v>
      </c>
      <c r="O118" s="78">
        <f>O119</f>
        <v>0</v>
      </c>
      <c r="P118" s="78">
        <f>P119</f>
        <v>2300</v>
      </c>
    </row>
    <row r="119" spans="1:16" ht="47.25">
      <c r="A119" s="57">
        <v>46</v>
      </c>
      <c r="B119" s="31" t="s">
        <v>227</v>
      </c>
      <c r="C119" s="21"/>
      <c r="D119" s="21"/>
      <c r="E119" s="21"/>
      <c r="F119" s="21"/>
      <c r="G119" s="17"/>
      <c r="H119" s="17"/>
      <c r="I119" s="17"/>
      <c r="J119" s="17"/>
      <c r="K119" s="15" t="s">
        <v>28</v>
      </c>
      <c r="L119" s="71" t="s">
        <v>106</v>
      </c>
      <c r="M119" s="15" t="s">
        <v>10</v>
      </c>
      <c r="N119" s="78">
        <v>2300</v>
      </c>
      <c r="O119" s="90"/>
      <c r="P119" s="84">
        <f>N119+O119</f>
        <v>2300</v>
      </c>
    </row>
    <row r="120" spans="1:16" ht="29.25" customHeight="1">
      <c r="A120" s="57">
        <v>47</v>
      </c>
      <c r="B120" s="33" t="s">
        <v>137</v>
      </c>
      <c r="C120" s="21"/>
      <c r="D120" s="21"/>
      <c r="E120" s="21" t="s">
        <v>167</v>
      </c>
      <c r="F120" s="21">
        <v>253</v>
      </c>
      <c r="G120" s="17">
        <v>5582.60846</v>
      </c>
      <c r="H120" s="17"/>
      <c r="I120" s="17">
        <f>(-51.2382)+(-321.122)</f>
        <v>-372.3602</v>
      </c>
      <c r="J120" s="17"/>
      <c r="K120" s="15" t="s">
        <v>28</v>
      </c>
      <c r="L120" s="71" t="s">
        <v>107</v>
      </c>
      <c r="M120" s="15"/>
      <c r="N120" s="78">
        <f>N121</f>
        <v>1143.8</v>
      </c>
      <c r="O120" s="78">
        <f>O121</f>
        <v>0</v>
      </c>
      <c r="P120" s="78">
        <f>P121</f>
        <v>1143.8</v>
      </c>
    </row>
    <row r="121" spans="1:16" ht="37.5" customHeight="1">
      <c r="A121" s="57">
        <v>48</v>
      </c>
      <c r="B121" s="31" t="s">
        <v>228</v>
      </c>
      <c r="C121" s="21"/>
      <c r="D121" s="21"/>
      <c r="E121" s="21" t="s">
        <v>167</v>
      </c>
      <c r="F121" s="21">
        <v>472</v>
      </c>
      <c r="G121" s="17">
        <v>487.58094</v>
      </c>
      <c r="H121" s="17"/>
      <c r="I121" s="17">
        <v>-487.58094</v>
      </c>
      <c r="J121" s="17"/>
      <c r="K121" s="15" t="s">
        <v>28</v>
      </c>
      <c r="L121" s="71" t="s">
        <v>107</v>
      </c>
      <c r="M121" s="15" t="s">
        <v>11</v>
      </c>
      <c r="N121" s="78">
        <v>1143.8</v>
      </c>
      <c r="O121" s="90"/>
      <c r="P121" s="84">
        <f>N121+O121</f>
        <v>1143.8</v>
      </c>
    </row>
    <row r="122" spans="1:16" ht="27.75" customHeight="1">
      <c r="A122" s="8">
        <v>49</v>
      </c>
      <c r="B122" s="9" t="s">
        <v>31</v>
      </c>
      <c r="C122" s="10" t="e">
        <f>C126+#REF!+C131+C140</f>
        <v>#REF!</v>
      </c>
      <c r="D122" s="10" t="e">
        <f>D126+#REF!+D131+D140</f>
        <v>#REF!</v>
      </c>
      <c r="E122" s="10"/>
      <c r="F122" s="10"/>
      <c r="G122" s="11" t="e">
        <f>#REF!+G126+G131+G136+G140</f>
        <v>#REF!</v>
      </c>
      <c r="H122" s="11" t="e">
        <f>#REF!+H126+H131+H136+H140</f>
        <v>#REF!</v>
      </c>
      <c r="I122" s="11" t="e">
        <f>#REF!+I126+I131+I136+I140</f>
        <v>#REF!</v>
      </c>
      <c r="J122" s="11" t="e">
        <f>#REF!+J126+J131+J136+J140</f>
        <v>#REF!</v>
      </c>
      <c r="K122" s="16" t="s">
        <v>30</v>
      </c>
      <c r="L122" s="70"/>
      <c r="M122" s="16"/>
      <c r="N122" s="77">
        <f>N126+N131+N140</f>
        <v>94585.9</v>
      </c>
      <c r="O122" s="77">
        <f>O126+O131+O140</f>
        <v>2064.06976</v>
      </c>
      <c r="P122" s="77">
        <f>P126+P131+P140</f>
        <v>96649.96976</v>
      </c>
    </row>
    <row r="123" spans="1:16" ht="0" customHeight="1" hidden="1">
      <c r="A123" s="57"/>
      <c r="B123" s="13" t="s">
        <v>63</v>
      </c>
      <c r="C123" s="21">
        <v>1411</v>
      </c>
      <c r="D123" s="21">
        <v>1670</v>
      </c>
      <c r="E123" s="41" t="s">
        <v>139</v>
      </c>
      <c r="F123" s="21">
        <v>327</v>
      </c>
      <c r="G123" s="17">
        <v>1383</v>
      </c>
      <c r="H123" s="17"/>
      <c r="I123" s="17"/>
      <c r="J123" s="17"/>
      <c r="K123" s="15" t="s">
        <v>62</v>
      </c>
      <c r="L123" s="71"/>
      <c r="M123" s="15"/>
      <c r="N123" s="78" t="e">
        <f>#REF!</f>
        <v>#REF!</v>
      </c>
      <c r="O123" s="78" t="e">
        <f>#REF!</f>
        <v>#REF!</v>
      </c>
      <c r="P123" s="78" t="e">
        <f>#REF!</f>
        <v>#REF!</v>
      </c>
    </row>
    <row r="124" spans="1:16" ht="21" customHeight="1" hidden="1">
      <c r="A124" s="57"/>
      <c r="B124" s="13" t="s">
        <v>63</v>
      </c>
      <c r="C124" s="21">
        <v>1411</v>
      </c>
      <c r="D124" s="21">
        <v>1670</v>
      </c>
      <c r="E124" s="41" t="s">
        <v>139</v>
      </c>
      <c r="F124" s="21">
        <v>810</v>
      </c>
      <c r="G124" s="17">
        <v>645</v>
      </c>
      <c r="H124" s="17"/>
      <c r="I124" s="17"/>
      <c r="J124" s="17"/>
      <c r="K124" s="15" t="s">
        <v>62</v>
      </c>
      <c r="L124" s="71"/>
      <c r="M124" s="15"/>
      <c r="N124" s="78" t="e">
        <f>#REF!</f>
        <v>#REF!</v>
      </c>
      <c r="O124" s="78" t="e">
        <f>#REF!</f>
        <v>#REF!</v>
      </c>
      <c r="P124" s="78" t="e">
        <f>#REF!</f>
        <v>#REF!</v>
      </c>
    </row>
    <row r="125" spans="1:16" ht="31.5" customHeight="1" hidden="1">
      <c r="A125" s="57"/>
      <c r="B125" s="13" t="s">
        <v>114</v>
      </c>
      <c r="C125" s="21"/>
      <c r="D125" s="21"/>
      <c r="E125" s="41" t="s">
        <v>188</v>
      </c>
      <c r="F125" s="21">
        <v>342</v>
      </c>
      <c r="G125" s="17">
        <v>300</v>
      </c>
      <c r="H125" s="17"/>
      <c r="I125" s="17">
        <v>700</v>
      </c>
      <c r="J125" s="17"/>
      <c r="K125" s="15" t="s">
        <v>62</v>
      </c>
      <c r="L125" s="71"/>
      <c r="M125" s="15"/>
      <c r="N125" s="78" t="e">
        <f>#REF!</f>
        <v>#REF!</v>
      </c>
      <c r="O125" s="78" t="e">
        <f>#REF!</f>
        <v>#REF!</v>
      </c>
      <c r="P125" s="78" t="e">
        <f>#REF!</f>
        <v>#REF!</v>
      </c>
    </row>
    <row r="126" spans="1:16" ht="15.75">
      <c r="A126" s="57">
        <v>50</v>
      </c>
      <c r="B126" s="13" t="s">
        <v>33</v>
      </c>
      <c r="C126" s="21" t="e">
        <f>#REF!</f>
        <v>#REF!</v>
      </c>
      <c r="D126" s="21" t="e">
        <f>#REF!</f>
        <v>#REF!</v>
      </c>
      <c r="E126" s="21"/>
      <c r="F126" s="21"/>
      <c r="G126" s="17">
        <f>+G127+G128+G129+G130</f>
        <v>2754</v>
      </c>
      <c r="H126" s="17">
        <f>+H127+H128+H129+H130</f>
        <v>0</v>
      </c>
      <c r="I126" s="17">
        <f>+I127+I128+I129+I130</f>
        <v>0</v>
      </c>
      <c r="J126" s="17">
        <f>+J127+J128+J129+J130</f>
        <v>0</v>
      </c>
      <c r="K126" s="15" t="s">
        <v>32</v>
      </c>
      <c r="L126" s="71"/>
      <c r="M126" s="15"/>
      <c r="N126" s="78">
        <f>N129</f>
        <v>4463</v>
      </c>
      <c r="O126" s="78">
        <f>O129</f>
        <v>72.26141</v>
      </c>
      <c r="P126" s="78">
        <f>P129</f>
        <v>4535.26141</v>
      </c>
    </row>
    <row r="127" spans="1:16" ht="0" customHeight="1" hidden="1">
      <c r="A127" s="57"/>
      <c r="B127" s="13" t="s">
        <v>190</v>
      </c>
      <c r="C127" s="21"/>
      <c r="D127" s="21"/>
      <c r="E127" s="41" t="s">
        <v>109</v>
      </c>
      <c r="F127" s="41">
        <v>352</v>
      </c>
      <c r="G127" s="17">
        <v>340</v>
      </c>
      <c r="H127" s="17"/>
      <c r="I127" s="17">
        <v>-340</v>
      </c>
      <c r="J127" s="17"/>
      <c r="K127" s="15" t="s">
        <v>32</v>
      </c>
      <c r="L127" s="71"/>
      <c r="M127" s="15"/>
      <c r="N127" s="78" t="e">
        <f>#REF!</f>
        <v>#REF!</v>
      </c>
      <c r="O127" s="78" t="e">
        <f>#REF!</f>
        <v>#REF!</v>
      </c>
      <c r="P127" s="78" t="e">
        <f>#REF!</f>
        <v>#REF!</v>
      </c>
    </row>
    <row r="128" spans="1:16" ht="67.5" customHeight="1" hidden="1">
      <c r="A128" s="57"/>
      <c r="B128" s="13" t="s">
        <v>191</v>
      </c>
      <c r="C128" s="21"/>
      <c r="D128" s="21"/>
      <c r="E128" s="41" t="s">
        <v>109</v>
      </c>
      <c r="F128" s="41">
        <v>353</v>
      </c>
      <c r="G128" s="17">
        <v>2414</v>
      </c>
      <c r="H128" s="17"/>
      <c r="I128" s="17">
        <v>-2414</v>
      </c>
      <c r="J128" s="17"/>
      <c r="K128" s="15" t="s">
        <v>32</v>
      </c>
      <c r="L128" s="71"/>
      <c r="M128" s="15"/>
      <c r="N128" s="78" t="e">
        <f>#REF!</f>
        <v>#REF!</v>
      </c>
      <c r="O128" s="78" t="e">
        <f>#REF!</f>
        <v>#REF!</v>
      </c>
      <c r="P128" s="78" t="e">
        <f>#REF!</f>
        <v>#REF!</v>
      </c>
    </row>
    <row r="129" spans="1:16" ht="15.75">
      <c r="A129" s="57">
        <v>51</v>
      </c>
      <c r="B129" s="33" t="s">
        <v>229</v>
      </c>
      <c r="C129" s="21"/>
      <c r="D129" s="21"/>
      <c r="E129" s="41" t="s">
        <v>109</v>
      </c>
      <c r="F129" s="41">
        <v>352</v>
      </c>
      <c r="G129" s="17">
        <v>0</v>
      </c>
      <c r="H129" s="17"/>
      <c r="I129" s="17">
        <v>340</v>
      </c>
      <c r="J129" s="17"/>
      <c r="K129" s="15" t="s">
        <v>32</v>
      </c>
      <c r="L129" s="75" t="s">
        <v>109</v>
      </c>
      <c r="M129" s="15"/>
      <c r="N129" s="78">
        <f>N130</f>
        <v>4463</v>
      </c>
      <c r="O129" s="78">
        <f>O130</f>
        <v>72.26141</v>
      </c>
      <c r="P129" s="78">
        <f>P130</f>
        <v>4535.26141</v>
      </c>
    </row>
    <row r="130" spans="1:16" ht="15.75">
      <c r="A130" s="57">
        <v>52</v>
      </c>
      <c r="B130" s="33" t="s">
        <v>231</v>
      </c>
      <c r="C130" s="21"/>
      <c r="D130" s="21"/>
      <c r="E130" s="41" t="s">
        <v>109</v>
      </c>
      <c r="F130" s="41">
        <v>353</v>
      </c>
      <c r="G130" s="17">
        <v>0</v>
      </c>
      <c r="H130" s="17"/>
      <c r="I130" s="17">
        <v>2414</v>
      </c>
      <c r="J130" s="17"/>
      <c r="K130" s="15" t="s">
        <v>32</v>
      </c>
      <c r="L130" s="73" t="s">
        <v>109</v>
      </c>
      <c r="M130" s="15" t="s">
        <v>230</v>
      </c>
      <c r="N130" s="78">
        <f>3932+531</f>
        <v>4463</v>
      </c>
      <c r="O130" s="83">
        <v>72.26141</v>
      </c>
      <c r="P130" s="84">
        <f>N130+O130</f>
        <v>4535.26141</v>
      </c>
    </row>
    <row r="131" spans="1:16" ht="25.5" customHeight="1">
      <c r="A131" s="57">
        <v>53</v>
      </c>
      <c r="B131" s="43" t="s">
        <v>35</v>
      </c>
      <c r="C131" s="21" t="e">
        <f>#REF!</f>
        <v>#REF!</v>
      </c>
      <c r="D131" s="21" t="e">
        <f>#REF!</f>
        <v>#REF!</v>
      </c>
      <c r="E131" s="41"/>
      <c r="F131" s="21"/>
      <c r="G131" s="17">
        <f>G132+G133+G134+G135</f>
        <v>197824.2</v>
      </c>
      <c r="H131" s="17">
        <f>H132+H133+H134+H135</f>
        <v>0</v>
      </c>
      <c r="I131" s="17">
        <f>I132+I133+I134+I135</f>
        <v>284</v>
      </c>
      <c r="J131" s="17">
        <f>J132+J133+J134+J135</f>
        <v>0</v>
      </c>
      <c r="K131" s="15" t="s">
        <v>34</v>
      </c>
      <c r="L131" s="71"/>
      <c r="M131" s="15"/>
      <c r="N131" s="78">
        <f>N136+N138+N134</f>
        <v>50547.9</v>
      </c>
      <c r="O131" s="78">
        <f>O136+O138+O134</f>
        <v>0</v>
      </c>
      <c r="P131" s="78">
        <f>P136+P138+P134</f>
        <v>50547.9</v>
      </c>
    </row>
    <row r="132" spans="1:16" ht="56.25" customHeight="1" hidden="1">
      <c r="A132" s="57"/>
      <c r="B132" s="44" t="s">
        <v>151</v>
      </c>
      <c r="C132" s="21"/>
      <c r="D132" s="21"/>
      <c r="E132" s="41" t="s">
        <v>152</v>
      </c>
      <c r="F132" s="41">
        <v>365</v>
      </c>
      <c r="G132" s="17">
        <v>70129.2</v>
      </c>
      <c r="H132" s="17"/>
      <c r="I132" s="17">
        <v>-12632.76</v>
      </c>
      <c r="J132" s="17"/>
      <c r="K132" s="15" t="s">
        <v>34</v>
      </c>
      <c r="L132" s="71"/>
      <c r="M132" s="15"/>
      <c r="N132" s="78" t="e">
        <f>#REF!</f>
        <v>#REF!</v>
      </c>
      <c r="O132" s="78" t="e">
        <f>#REF!</f>
        <v>#REF!</v>
      </c>
      <c r="P132" s="78" t="e">
        <f>#REF!</f>
        <v>#REF!</v>
      </c>
    </row>
    <row r="133" spans="1:16" ht="63.75" customHeight="1" hidden="1">
      <c r="A133" s="57"/>
      <c r="B133" s="44" t="s">
        <v>201</v>
      </c>
      <c r="C133" s="21"/>
      <c r="D133" s="21"/>
      <c r="E133" s="41" t="s">
        <v>152</v>
      </c>
      <c r="F133" s="41">
        <v>365</v>
      </c>
      <c r="G133" s="17">
        <v>0</v>
      </c>
      <c r="H133" s="17"/>
      <c r="I133" s="17">
        <f>12632.76+284</f>
        <v>12916.76</v>
      </c>
      <c r="J133" s="17"/>
      <c r="K133" s="15" t="s">
        <v>34</v>
      </c>
      <c r="L133" s="71"/>
      <c r="M133" s="15"/>
      <c r="N133" s="78" t="e">
        <f>#REF!</f>
        <v>#REF!</v>
      </c>
      <c r="O133" s="78" t="e">
        <f>#REF!</f>
        <v>#REF!</v>
      </c>
      <c r="P133" s="78" t="e">
        <f>#REF!</f>
        <v>#REF!</v>
      </c>
    </row>
    <row r="134" spans="1:16" ht="15.75">
      <c r="A134" s="57">
        <v>54</v>
      </c>
      <c r="B134" s="45" t="s">
        <v>346</v>
      </c>
      <c r="C134" s="21"/>
      <c r="D134" s="21"/>
      <c r="E134" s="41" t="s">
        <v>110</v>
      </c>
      <c r="F134" s="41">
        <v>366</v>
      </c>
      <c r="G134" s="17">
        <v>14288</v>
      </c>
      <c r="H134" s="17"/>
      <c r="I134" s="17"/>
      <c r="J134" s="17"/>
      <c r="K134" s="15" t="s">
        <v>34</v>
      </c>
      <c r="L134" s="71" t="s">
        <v>342</v>
      </c>
      <c r="M134" s="15"/>
      <c r="N134" s="78">
        <f>N135</f>
        <v>1000</v>
      </c>
      <c r="O134" s="78">
        <f>O135</f>
        <v>0</v>
      </c>
      <c r="P134" s="78">
        <f>P135</f>
        <v>1000</v>
      </c>
    </row>
    <row r="135" spans="1:16" ht="29.25" customHeight="1">
      <c r="A135" s="57">
        <v>55</v>
      </c>
      <c r="B135" s="46" t="s">
        <v>347</v>
      </c>
      <c r="C135" s="21">
        <v>118000</v>
      </c>
      <c r="D135" s="21">
        <v>137032</v>
      </c>
      <c r="E135" s="41" t="s">
        <v>110</v>
      </c>
      <c r="F135" s="41">
        <v>366</v>
      </c>
      <c r="G135" s="17">
        <v>113407</v>
      </c>
      <c r="H135" s="17"/>
      <c r="I135" s="17"/>
      <c r="J135" s="17"/>
      <c r="K135" s="15" t="s">
        <v>34</v>
      </c>
      <c r="L135" s="71" t="s">
        <v>342</v>
      </c>
      <c r="M135" s="15" t="s">
        <v>343</v>
      </c>
      <c r="N135" s="78">
        <v>1000</v>
      </c>
      <c r="O135" s="90"/>
      <c r="P135" s="84">
        <f>N135+O135</f>
        <v>1000</v>
      </c>
    </row>
    <row r="136" spans="1:16" ht="18.75" customHeight="1" hidden="1">
      <c r="A136" s="57">
        <v>61</v>
      </c>
      <c r="B136" s="13" t="s">
        <v>233</v>
      </c>
      <c r="C136" s="41"/>
      <c r="D136" s="41"/>
      <c r="E136" s="41"/>
      <c r="F136" s="41"/>
      <c r="G136" s="17">
        <f>G138</f>
        <v>1639.743</v>
      </c>
      <c r="H136" s="17">
        <f>H138</f>
        <v>0</v>
      </c>
      <c r="I136" s="17">
        <f>I138</f>
        <v>-1639.743</v>
      </c>
      <c r="J136" s="17">
        <f>J138</f>
        <v>0</v>
      </c>
      <c r="K136" s="15" t="s">
        <v>34</v>
      </c>
      <c r="L136" s="71" t="s">
        <v>152</v>
      </c>
      <c r="M136" s="15"/>
      <c r="N136" s="78">
        <f>N137</f>
        <v>0</v>
      </c>
      <c r="O136" s="90"/>
      <c r="P136" s="86"/>
    </row>
    <row r="137" spans="1:16" ht="15.75" customHeight="1" hidden="1">
      <c r="A137" s="57">
        <v>62</v>
      </c>
      <c r="B137" s="33" t="s">
        <v>234</v>
      </c>
      <c r="C137" s="41"/>
      <c r="D137" s="41"/>
      <c r="E137" s="41"/>
      <c r="F137" s="41"/>
      <c r="G137" s="17"/>
      <c r="H137" s="17"/>
      <c r="I137" s="17"/>
      <c r="J137" s="17"/>
      <c r="K137" s="15" t="s">
        <v>34</v>
      </c>
      <c r="L137" s="71" t="s">
        <v>152</v>
      </c>
      <c r="M137" s="15" t="s">
        <v>232</v>
      </c>
      <c r="N137" s="78">
        <v>0</v>
      </c>
      <c r="O137" s="90"/>
      <c r="P137" s="86"/>
    </row>
    <row r="138" spans="1:16" ht="15.75">
      <c r="A138" s="57">
        <v>56</v>
      </c>
      <c r="B138" s="33" t="s">
        <v>237</v>
      </c>
      <c r="C138" s="41"/>
      <c r="D138" s="41"/>
      <c r="E138" s="41" t="s">
        <v>182</v>
      </c>
      <c r="F138" s="41">
        <v>213</v>
      </c>
      <c r="G138" s="17">
        <v>1639.743</v>
      </c>
      <c r="H138" s="17"/>
      <c r="I138" s="17">
        <v>-1639.743</v>
      </c>
      <c r="J138" s="17"/>
      <c r="K138" s="15" t="s">
        <v>34</v>
      </c>
      <c r="L138" s="71" t="s">
        <v>110</v>
      </c>
      <c r="M138" s="15"/>
      <c r="N138" s="78">
        <f>N139</f>
        <v>49547.9</v>
      </c>
      <c r="O138" s="78">
        <f>O139</f>
        <v>0</v>
      </c>
      <c r="P138" s="78">
        <f>P139</f>
        <v>49547.9</v>
      </c>
    </row>
    <row r="139" spans="1:16" ht="20.25" customHeight="1">
      <c r="A139" s="57">
        <v>57</v>
      </c>
      <c r="B139" s="33" t="s">
        <v>236</v>
      </c>
      <c r="C139" s="41"/>
      <c r="D139" s="41"/>
      <c r="E139" s="41"/>
      <c r="F139" s="41"/>
      <c r="G139" s="17"/>
      <c r="H139" s="17"/>
      <c r="I139" s="17"/>
      <c r="J139" s="17"/>
      <c r="K139" s="15" t="s">
        <v>34</v>
      </c>
      <c r="L139" s="71" t="s">
        <v>110</v>
      </c>
      <c r="M139" s="15" t="s">
        <v>235</v>
      </c>
      <c r="N139" s="78">
        <v>49547.9</v>
      </c>
      <c r="O139" s="90"/>
      <c r="P139" s="84">
        <f>N139+O139</f>
        <v>49547.9</v>
      </c>
    </row>
    <row r="140" spans="1:16" ht="24" customHeight="1">
      <c r="A140" s="57">
        <v>58</v>
      </c>
      <c r="B140" s="24" t="s">
        <v>95</v>
      </c>
      <c r="C140" s="25" t="e">
        <f>#REF!</f>
        <v>#REF!</v>
      </c>
      <c r="D140" s="25" t="e">
        <f>#REF!</f>
        <v>#REF!</v>
      </c>
      <c r="E140" s="25"/>
      <c r="F140" s="25"/>
      <c r="G140" s="17">
        <f>G141+G142+G143+G144+G145+G146+G147</f>
        <v>48251.51518</v>
      </c>
      <c r="H140" s="17">
        <f>H141+H142+H143+H144+H145+H146+H147</f>
        <v>0</v>
      </c>
      <c r="I140" s="17">
        <f>I141+I142+I143+I144+I145+I146+I147</f>
        <v>1639.743</v>
      </c>
      <c r="J140" s="17">
        <f>J141+J142+J143+J144+J145+J146+J147</f>
        <v>0</v>
      </c>
      <c r="K140" s="15" t="s">
        <v>96</v>
      </c>
      <c r="L140" s="71"/>
      <c r="M140" s="15"/>
      <c r="N140" s="78">
        <f>N146+N148+N151</f>
        <v>39575</v>
      </c>
      <c r="O140" s="78">
        <f>O146+O148+O151</f>
        <v>1991.80835</v>
      </c>
      <c r="P140" s="78">
        <f>P146+P148+P151</f>
        <v>41566.80835</v>
      </c>
    </row>
    <row r="141" spans="1:16" ht="0" customHeight="1" hidden="1">
      <c r="A141" s="57"/>
      <c r="B141" s="24" t="s">
        <v>97</v>
      </c>
      <c r="C141" s="25"/>
      <c r="D141" s="25"/>
      <c r="E141" s="25" t="s">
        <v>185</v>
      </c>
      <c r="F141" s="25">
        <v>405</v>
      </c>
      <c r="G141" s="17">
        <v>1176.81518</v>
      </c>
      <c r="H141" s="17"/>
      <c r="I141" s="17"/>
      <c r="J141" s="17"/>
      <c r="K141" s="15" t="s">
        <v>96</v>
      </c>
      <c r="L141" s="71"/>
      <c r="M141" s="15"/>
      <c r="N141" s="78" t="e">
        <f>#REF!</f>
        <v>#REF!</v>
      </c>
      <c r="O141" s="78" t="e">
        <f>#REF!</f>
        <v>#REF!</v>
      </c>
      <c r="P141" s="78" t="e">
        <f>#REF!</f>
        <v>#REF!</v>
      </c>
    </row>
    <row r="142" spans="1:16" ht="46.5" customHeight="1" hidden="1">
      <c r="A142" s="57"/>
      <c r="B142" s="24" t="s">
        <v>97</v>
      </c>
      <c r="C142" s="21">
        <v>4200</v>
      </c>
      <c r="D142" s="21">
        <v>9230</v>
      </c>
      <c r="E142" s="41" t="s">
        <v>108</v>
      </c>
      <c r="F142" s="41" t="s">
        <v>98</v>
      </c>
      <c r="G142" s="17">
        <v>7567.7</v>
      </c>
      <c r="H142" s="17"/>
      <c r="I142" s="17"/>
      <c r="J142" s="17"/>
      <c r="K142" s="15" t="s">
        <v>96</v>
      </c>
      <c r="L142" s="71"/>
      <c r="M142" s="15"/>
      <c r="N142" s="78" t="e">
        <f>#REF!</f>
        <v>#REF!</v>
      </c>
      <c r="O142" s="78" t="e">
        <f>#REF!</f>
        <v>#REF!</v>
      </c>
      <c r="P142" s="78" t="e">
        <f>#REF!</f>
        <v>#REF!</v>
      </c>
    </row>
    <row r="143" spans="1:16" ht="42.75" customHeight="1" hidden="1">
      <c r="A143" s="57"/>
      <c r="B143" s="24" t="s">
        <v>161</v>
      </c>
      <c r="C143" s="21"/>
      <c r="D143" s="21"/>
      <c r="E143" s="41" t="s">
        <v>162</v>
      </c>
      <c r="F143" s="41">
        <v>811</v>
      </c>
      <c r="G143" s="17">
        <v>0</v>
      </c>
      <c r="H143" s="17"/>
      <c r="I143" s="17"/>
      <c r="J143" s="17"/>
      <c r="K143" s="15" t="s">
        <v>96</v>
      </c>
      <c r="L143" s="71"/>
      <c r="M143" s="15"/>
      <c r="N143" s="78" t="e">
        <f>#REF!</f>
        <v>#REF!</v>
      </c>
      <c r="O143" s="78" t="e">
        <f>#REF!</f>
        <v>#REF!</v>
      </c>
      <c r="P143" s="78" t="e">
        <f>#REF!</f>
        <v>#REF!</v>
      </c>
    </row>
    <row r="144" spans="1:16" ht="42.75" customHeight="1" hidden="1">
      <c r="A144" s="57"/>
      <c r="B144" s="24" t="s">
        <v>161</v>
      </c>
      <c r="C144" s="21"/>
      <c r="D144" s="21"/>
      <c r="E144" s="41" t="s">
        <v>192</v>
      </c>
      <c r="F144" s="41">
        <v>216</v>
      </c>
      <c r="G144" s="17">
        <v>29507</v>
      </c>
      <c r="H144" s="17"/>
      <c r="I144" s="17"/>
      <c r="J144" s="17"/>
      <c r="K144" s="15" t="s">
        <v>96</v>
      </c>
      <c r="L144" s="71"/>
      <c r="M144" s="15"/>
      <c r="N144" s="78" t="e">
        <f>#REF!</f>
        <v>#REF!</v>
      </c>
      <c r="O144" s="78" t="e">
        <f>#REF!</f>
        <v>#REF!</v>
      </c>
      <c r="P144" s="78" t="e">
        <f>#REF!</f>
        <v>#REF!</v>
      </c>
    </row>
    <row r="145" spans="1:16" ht="162" customHeight="1" hidden="1">
      <c r="A145" s="57"/>
      <c r="B145" s="47" t="s">
        <v>350</v>
      </c>
      <c r="C145" s="21"/>
      <c r="D145" s="21"/>
      <c r="E145" s="41" t="s">
        <v>186</v>
      </c>
      <c r="F145" s="41">
        <v>521</v>
      </c>
      <c r="G145" s="17">
        <v>5000</v>
      </c>
      <c r="H145" s="17"/>
      <c r="I145" s="17"/>
      <c r="J145" s="17"/>
      <c r="K145" s="15" t="s">
        <v>96</v>
      </c>
      <c r="L145" s="71"/>
      <c r="M145" s="15"/>
      <c r="N145" s="78" t="e">
        <f>#REF!</f>
        <v>#REF!</v>
      </c>
      <c r="O145" s="78" t="e">
        <f>#REF!</f>
        <v>#REF!</v>
      </c>
      <c r="P145" s="78" t="e">
        <f>#REF!</f>
        <v>#REF!</v>
      </c>
    </row>
    <row r="146" spans="1:16" ht="31.5">
      <c r="A146" s="57">
        <v>59</v>
      </c>
      <c r="B146" s="31" t="s">
        <v>212</v>
      </c>
      <c r="C146" s="21"/>
      <c r="D146" s="21"/>
      <c r="E146" s="21" t="s">
        <v>189</v>
      </c>
      <c r="F146" s="21">
        <v>521</v>
      </c>
      <c r="G146" s="17">
        <v>5000</v>
      </c>
      <c r="H146" s="17"/>
      <c r="I146" s="17"/>
      <c r="J146" s="17"/>
      <c r="K146" s="20" t="s">
        <v>96</v>
      </c>
      <c r="L146" s="73" t="s">
        <v>103</v>
      </c>
      <c r="M146" s="20"/>
      <c r="N146" s="78">
        <f>N147</f>
        <v>28533.1</v>
      </c>
      <c r="O146" s="78">
        <f>O147</f>
        <v>19.03951</v>
      </c>
      <c r="P146" s="78">
        <f>P147</f>
        <v>28552.13951</v>
      </c>
    </row>
    <row r="147" spans="1:16" ht="15.75">
      <c r="A147" s="57">
        <v>60</v>
      </c>
      <c r="B147" s="13" t="s">
        <v>214</v>
      </c>
      <c r="C147" s="41"/>
      <c r="D147" s="41"/>
      <c r="E147" s="41" t="s">
        <v>182</v>
      </c>
      <c r="F147" s="41">
        <v>213</v>
      </c>
      <c r="G147" s="17">
        <v>0</v>
      </c>
      <c r="H147" s="17"/>
      <c r="I147" s="17">
        <v>1639.743</v>
      </c>
      <c r="J147" s="17"/>
      <c r="K147" s="15" t="s">
        <v>96</v>
      </c>
      <c r="L147" s="71" t="s">
        <v>103</v>
      </c>
      <c r="M147" s="15" t="s">
        <v>135</v>
      </c>
      <c r="N147" s="78">
        <v>28533.1</v>
      </c>
      <c r="O147" s="90">
        <f>19.03951</f>
        <v>19.03951</v>
      </c>
      <c r="P147" s="84">
        <f>N147+O147</f>
        <v>28552.13951</v>
      </c>
    </row>
    <row r="148" spans="1:16" ht="31.5">
      <c r="A148" s="57">
        <v>61</v>
      </c>
      <c r="B148" s="31" t="s">
        <v>271</v>
      </c>
      <c r="C148" s="41"/>
      <c r="D148" s="41"/>
      <c r="E148" s="41"/>
      <c r="F148" s="41"/>
      <c r="G148" s="17"/>
      <c r="H148" s="17"/>
      <c r="I148" s="17"/>
      <c r="J148" s="17"/>
      <c r="K148" s="15" t="s">
        <v>96</v>
      </c>
      <c r="L148" s="71" t="s">
        <v>108</v>
      </c>
      <c r="M148" s="15"/>
      <c r="N148" s="78">
        <f>N150+N149</f>
        <v>8041.9</v>
      </c>
      <c r="O148" s="78">
        <f>O150+O149</f>
        <v>1972.76884</v>
      </c>
      <c r="P148" s="78">
        <f>P150+P149</f>
        <v>10014.66884</v>
      </c>
    </row>
    <row r="149" spans="1:16" ht="15.75">
      <c r="A149" s="57">
        <v>62</v>
      </c>
      <c r="B149" s="31" t="s">
        <v>311</v>
      </c>
      <c r="C149" s="41"/>
      <c r="D149" s="41"/>
      <c r="E149" s="41"/>
      <c r="F149" s="41"/>
      <c r="G149" s="17"/>
      <c r="H149" s="17"/>
      <c r="I149" s="17"/>
      <c r="J149" s="17"/>
      <c r="K149" s="15" t="s">
        <v>96</v>
      </c>
      <c r="L149" s="71" t="s">
        <v>108</v>
      </c>
      <c r="M149" s="15" t="s">
        <v>310</v>
      </c>
      <c r="N149" s="78"/>
      <c r="O149" s="90">
        <v>4773.505</v>
      </c>
      <c r="P149" s="84">
        <f>N149+O149</f>
        <v>4773.505</v>
      </c>
    </row>
    <row r="150" spans="1:16" ht="18" customHeight="1">
      <c r="A150" s="57">
        <v>63</v>
      </c>
      <c r="B150" s="48" t="s">
        <v>272</v>
      </c>
      <c r="C150" s="41"/>
      <c r="D150" s="41"/>
      <c r="E150" s="41"/>
      <c r="F150" s="41"/>
      <c r="G150" s="17"/>
      <c r="H150" s="17"/>
      <c r="I150" s="17"/>
      <c r="J150" s="17"/>
      <c r="K150" s="15" t="s">
        <v>96</v>
      </c>
      <c r="L150" s="71" t="s">
        <v>108</v>
      </c>
      <c r="M150" s="15" t="s">
        <v>98</v>
      </c>
      <c r="N150" s="78">
        <v>8041.9</v>
      </c>
      <c r="O150" s="83">
        <f>-4305.33616-480+2100-115.4</f>
        <v>-2800.73616</v>
      </c>
      <c r="P150" s="84">
        <f>N150+O150</f>
        <v>5241.16384</v>
      </c>
    </row>
    <row r="151" spans="1:16" ht="15.75">
      <c r="A151" s="57">
        <v>64</v>
      </c>
      <c r="B151" s="32" t="s">
        <v>345</v>
      </c>
      <c r="C151" s="21"/>
      <c r="D151" s="21"/>
      <c r="E151" s="21"/>
      <c r="F151" s="21"/>
      <c r="G151" s="17"/>
      <c r="H151" s="17"/>
      <c r="I151" s="17"/>
      <c r="J151" s="17"/>
      <c r="K151" s="20" t="s">
        <v>96</v>
      </c>
      <c r="L151" s="73" t="s">
        <v>344</v>
      </c>
      <c r="M151" s="20"/>
      <c r="N151" s="78">
        <f>N152</f>
        <v>3000</v>
      </c>
      <c r="O151" s="78">
        <f>O152</f>
        <v>0</v>
      </c>
      <c r="P151" s="78">
        <f>P152</f>
        <v>3000</v>
      </c>
    </row>
    <row r="152" spans="1:16" ht="15.75">
      <c r="A152" s="57">
        <v>65</v>
      </c>
      <c r="B152" s="32" t="s">
        <v>321</v>
      </c>
      <c r="C152" s="21"/>
      <c r="D152" s="21"/>
      <c r="E152" s="21"/>
      <c r="F152" s="21"/>
      <c r="G152" s="17"/>
      <c r="H152" s="17"/>
      <c r="I152" s="17"/>
      <c r="J152" s="17"/>
      <c r="K152" s="20" t="s">
        <v>96</v>
      </c>
      <c r="L152" s="73" t="s">
        <v>344</v>
      </c>
      <c r="M152" s="20" t="s">
        <v>320</v>
      </c>
      <c r="N152" s="78">
        <v>3000</v>
      </c>
      <c r="O152" s="90"/>
      <c r="P152" s="84">
        <f>N152+O152</f>
        <v>3000</v>
      </c>
    </row>
    <row r="153" spans="1:16" ht="20.25" customHeight="1">
      <c r="A153" s="8">
        <v>66</v>
      </c>
      <c r="B153" s="49" t="s">
        <v>7</v>
      </c>
      <c r="C153" s="10" t="e">
        <f>C154+C160+#REF!</f>
        <v>#REF!</v>
      </c>
      <c r="D153" s="10" t="e">
        <f>D154+D160+#REF!</f>
        <v>#REF!</v>
      </c>
      <c r="E153" s="10"/>
      <c r="F153" s="10"/>
      <c r="G153" s="11" t="e">
        <f>G154+G160</f>
        <v>#REF!</v>
      </c>
      <c r="H153" s="11" t="e">
        <f>H154+H160</f>
        <v>#REF!</v>
      </c>
      <c r="I153" s="11" t="e">
        <f>I154+I160</f>
        <v>#REF!</v>
      </c>
      <c r="J153" s="11" t="e">
        <f>J154+J160</f>
        <v>#REF!</v>
      </c>
      <c r="K153" s="16" t="s">
        <v>36</v>
      </c>
      <c r="L153" s="70"/>
      <c r="M153" s="16"/>
      <c r="N153" s="77">
        <f>N154+N160</f>
        <v>723537.82143</v>
      </c>
      <c r="O153" s="77">
        <f>O154+O160</f>
        <v>74383.37761</v>
      </c>
      <c r="P153" s="77">
        <f>P154+P160</f>
        <v>797921.19904</v>
      </c>
    </row>
    <row r="154" spans="1:16" ht="15.75">
      <c r="A154" s="57">
        <v>67</v>
      </c>
      <c r="B154" s="13" t="s">
        <v>6</v>
      </c>
      <c r="C154" s="21" t="e">
        <f>SUM(#REF!)</f>
        <v>#REF!</v>
      </c>
      <c r="D154" s="21" t="e">
        <f>SUM(#REF!)</f>
        <v>#REF!</v>
      </c>
      <c r="E154" s="21"/>
      <c r="F154" s="21"/>
      <c r="G154" s="50" t="e">
        <f>#REF!+#REF!+#REF!+#REF!+#REF!+#REF!+#REF!+G155+G156+G157</f>
        <v>#REF!</v>
      </c>
      <c r="H154" s="50" t="e">
        <f>#REF!+#REF!+#REF!+#REF!+#REF!+#REF!+#REF!+H155+H156+H157</f>
        <v>#REF!</v>
      </c>
      <c r="I154" s="50" t="e">
        <f>#REF!+#REF!+#REF!+#REF!+#REF!+#REF!+#REF!+I155+I156+I157</f>
        <v>#REF!</v>
      </c>
      <c r="J154" s="50" t="e">
        <f>#REF!+#REF!+#REF!+#REF!+#REF!+#REF!+#REF!+J155+J156+J157</f>
        <v>#REF!</v>
      </c>
      <c r="K154" s="15" t="s">
        <v>37</v>
      </c>
      <c r="L154" s="71"/>
      <c r="M154" s="15"/>
      <c r="N154" s="78">
        <f>N157+N155</f>
        <v>129455.5</v>
      </c>
      <c r="O154" s="78">
        <f>O157+O155</f>
        <v>21203.16854</v>
      </c>
      <c r="P154" s="78">
        <f>P157+P155</f>
        <v>150658.66854</v>
      </c>
    </row>
    <row r="155" spans="1:16" ht="15.75">
      <c r="A155" s="57">
        <v>68</v>
      </c>
      <c r="B155" s="32" t="s">
        <v>327</v>
      </c>
      <c r="C155" s="21"/>
      <c r="D155" s="21"/>
      <c r="E155" s="35" t="s">
        <v>172</v>
      </c>
      <c r="F155" s="21">
        <v>410</v>
      </c>
      <c r="G155" s="17">
        <v>420</v>
      </c>
      <c r="H155" s="17"/>
      <c r="I155" s="17"/>
      <c r="J155" s="17"/>
      <c r="K155" s="20" t="s">
        <v>37</v>
      </c>
      <c r="L155" s="73" t="s">
        <v>177</v>
      </c>
      <c r="M155" s="20"/>
      <c r="N155" s="78">
        <f>N156</f>
        <v>125426</v>
      </c>
      <c r="O155" s="78">
        <f>O156</f>
        <v>21162.34054</v>
      </c>
      <c r="P155" s="78">
        <f>P156</f>
        <v>146588.34054</v>
      </c>
    </row>
    <row r="156" spans="1:16" ht="15.75" customHeight="1">
      <c r="A156" s="57">
        <v>69</v>
      </c>
      <c r="B156" s="51" t="s">
        <v>328</v>
      </c>
      <c r="C156" s="21"/>
      <c r="D156" s="21"/>
      <c r="E156" s="41" t="s">
        <v>187</v>
      </c>
      <c r="F156" s="41">
        <v>410</v>
      </c>
      <c r="G156" s="17">
        <v>5000</v>
      </c>
      <c r="H156" s="34"/>
      <c r="I156" s="34"/>
      <c r="J156" s="34"/>
      <c r="K156" s="15" t="s">
        <v>37</v>
      </c>
      <c r="L156" s="71" t="s">
        <v>177</v>
      </c>
      <c r="M156" s="15" t="s">
        <v>326</v>
      </c>
      <c r="N156" s="78">
        <v>125426</v>
      </c>
      <c r="O156" s="90">
        <f>16223.79075+0.54979+4938</f>
        <v>21162.34054</v>
      </c>
      <c r="P156" s="84">
        <f>N156+O156</f>
        <v>146588.34054</v>
      </c>
    </row>
    <row r="157" spans="1:16" ht="15.75" customHeight="1">
      <c r="A157" s="57">
        <v>70</v>
      </c>
      <c r="B157" s="33" t="s">
        <v>238</v>
      </c>
      <c r="C157" s="21"/>
      <c r="D157" s="21"/>
      <c r="E157" s="21" t="s">
        <v>193</v>
      </c>
      <c r="F157" s="21">
        <v>410</v>
      </c>
      <c r="G157" s="17">
        <v>5000</v>
      </c>
      <c r="H157" s="17"/>
      <c r="I157" s="17"/>
      <c r="J157" s="17"/>
      <c r="K157" s="20" t="s">
        <v>37</v>
      </c>
      <c r="L157" s="73" t="s">
        <v>111</v>
      </c>
      <c r="M157" s="20"/>
      <c r="N157" s="78">
        <f>+N158+N159</f>
        <v>4029.5</v>
      </c>
      <c r="O157" s="78">
        <f>+O158+O159</f>
        <v>40.828</v>
      </c>
      <c r="P157" s="78">
        <f>+P158+P159</f>
        <v>4070.328</v>
      </c>
    </row>
    <row r="158" spans="1:16" ht="15.75" customHeight="1">
      <c r="A158" s="57">
        <v>71</v>
      </c>
      <c r="B158" s="31" t="s">
        <v>351</v>
      </c>
      <c r="C158" s="21"/>
      <c r="D158" s="21"/>
      <c r="E158" s="21"/>
      <c r="F158" s="21"/>
      <c r="G158" s="17"/>
      <c r="H158" s="17"/>
      <c r="I158" s="17"/>
      <c r="J158" s="17"/>
      <c r="K158" s="20" t="s">
        <v>37</v>
      </c>
      <c r="L158" s="73" t="s">
        <v>111</v>
      </c>
      <c r="M158" s="20" t="s">
        <v>197</v>
      </c>
      <c r="N158" s="80">
        <v>3029.5</v>
      </c>
      <c r="O158" s="83">
        <v>40.828</v>
      </c>
      <c r="P158" s="84">
        <f>N158+O158</f>
        <v>3070.328</v>
      </c>
    </row>
    <row r="159" spans="1:16" ht="31.5" customHeight="1">
      <c r="A159" s="57">
        <v>72</v>
      </c>
      <c r="B159" s="13" t="s">
        <v>339</v>
      </c>
      <c r="C159" s="21"/>
      <c r="D159" s="21"/>
      <c r="E159" s="41"/>
      <c r="F159" s="41"/>
      <c r="G159" s="17"/>
      <c r="H159" s="34"/>
      <c r="I159" s="34"/>
      <c r="J159" s="34"/>
      <c r="K159" s="15" t="s">
        <v>37</v>
      </c>
      <c r="L159" s="71" t="s">
        <v>111</v>
      </c>
      <c r="M159" s="15" t="s">
        <v>338</v>
      </c>
      <c r="N159" s="80">
        <f>1000</f>
        <v>1000</v>
      </c>
      <c r="O159" s="90"/>
      <c r="P159" s="84">
        <f>N159+O159</f>
        <v>1000</v>
      </c>
    </row>
    <row r="160" spans="1:16" ht="18" customHeight="1">
      <c r="A160" s="57">
        <v>73</v>
      </c>
      <c r="B160" s="13" t="s">
        <v>0</v>
      </c>
      <c r="C160" s="21" t="e">
        <f>#REF!+#REF!+#REF!</f>
        <v>#REF!</v>
      </c>
      <c r="D160" s="21" t="e">
        <f>#REF!+#REF!+#REF!</f>
        <v>#REF!</v>
      </c>
      <c r="E160" s="21"/>
      <c r="F160" s="21"/>
      <c r="G160" s="17" t="e">
        <f>#REF!+#REF!+#REF!+#REF!+#REF!+#REF!+#REF!+#REF!+#REF!+G161+G163+#REF!+#REF!+#REF!</f>
        <v>#REF!</v>
      </c>
      <c r="H160" s="17" t="e">
        <f>#REF!+#REF!+#REF!+#REF!+#REF!+#REF!+#REF!+#REF!+#REF!+H161+H163+#REF!+#REF!+#REF!</f>
        <v>#REF!</v>
      </c>
      <c r="I160" s="17" t="e">
        <f>#REF!+#REF!+#REF!+#REF!+#REF!+#REF!+#REF!+#REF!+#REF!+I161+I163+#REF!+#REF!+#REF!</f>
        <v>#REF!</v>
      </c>
      <c r="J160" s="17" t="e">
        <f>#REF!+#REF!+#REF!+#REF!+#REF!+#REF!+#REF!+#REF!+#REF!+J161+J163+#REF!+#REF!+#REF!</f>
        <v>#REF!</v>
      </c>
      <c r="K160" s="15" t="s">
        <v>38</v>
      </c>
      <c r="L160" s="71"/>
      <c r="M160" s="15"/>
      <c r="N160" s="78">
        <f>N161</f>
        <v>594082.32143</v>
      </c>
      <c r="O160" s="78">
        <f>O161</f>
        <v>53180.20907</v>
      </c>
      <c r="P160" s="78">
        <f>P161</f>
        <v>647262.5305</v>
      </c>
    </row>
    <row r="161" spans="1:16" ht="21" customHeight="1">
      <c r="A161" s="57">
        <v>74</v>
      </c>
      <c r="B161" s="33" t="s">
        <v>240</v>
      </c>
      <c r="C161" s="21">
        <v>546</v>
      </c>
      <c r="D161" s="21">
        <v>595</v>
      </c>
      <c r="E161" s="21" t="s">
        <v>171</v>
      </c>
      <c r="F161" s="20" t="s">
        <v>134</v>
      </c>
      <c r="G161" s="17">
        <v>579</v>
      </c>
      <c r="H161" s="17"/>
      <c r="I161" s="17"/>
      <c r="J161" s="17"/>
      <c r="K161" s="15" t="s">
        <v>38</v>
      </c>
      <c r="L161" s="71" t="s">
        <v>112</v>
      </c>
      <c r="M161" s="15"/>
      <c r="N161" s="78">
        <f>N162+N163+N164</f>
        <v>594082.32143</v>
      </c>
      <c r="O161" s="78">
        <f>O162+O163+O164</f>
        <v>53180.20907</v>
      </c>
      <c r="P161" s="78">
        <f>P162+P163+P164</f>
        <v>647262.5305</v>
      </c>
    </row>
    <row r="162" spans="1:16" ht="21" customHeight="1">
      <c r="A162" s="57">
        <v>75</v>
      </c>
      <c r="B162" s="36" t="s">
        <v>239</v>
      </c>
      <c r="C162" s="18"/>
      <c r="D162" s="18"/>
      <c r="E162" s="18"/>
      <c r="F162" s="19"/>
      <c r="G162" s="17"/>
      <c r="H162" s="17"/>
      <c r="I162" s="17"/>
      <c r="J162" s="17"/>
      <c r="K162" s="15" t="s">
        <v>38</v>
      </c>
      <c r="L162" s="71" t="s">
        <v>112</v>
      </c>
      <c r="M162" s="15" t="s">
        <v>134</v>
      </c>
      <c r="N162" s="78">
        <v>223532</v>
      </c>
      <c r="O162" s="93">
        <v>900</v>
      </c>
      <c r="P162" s="84">
        <f>N162+O162</f>
        <v>224432</v>
      </c>
    </row>
    <row r="163" spans="1:16" ht="15.75">
      <c r="A163" s="57">
        <v>76</v>
      </c>
      <c r="B163" s="52" t="s">
        <v>352</v>
      </c>
      <c r="C163" s="18"/>
      <c r="D163" s="18"/>
      <c r="E163" s="18" t="s">
        <v>174</v>
      </c>
      <c r="F163" s="19" t="s">
        <v>134</v>
      </c>
      <c r="G163" s="17">
        <v>3451</v>
      </c>
      <c r="H163" s="17"/>
      <c r="I163" s="17"/>
      <c r="J163" s="17"/>
      <c r="K163" s="15" t="s">
        <v>38</v>
      </c>
      <c r="L163" s="71" t="s">
        <v>112</v>
      </c>
      <c r="M163" s="15" t="s">
        <v>241</v>
      </c>
      <c r="N163" s="78">
        <v>214510.32143</v>
      </c>
      <c r="O163" s="90">
        <f>39355.10607+939.70162+8119.2+0.00077</f>
        <v>48414.00846</v>
      </c>
      <c r="P163" s="84">
        <f>N163+O163</f>
        <v>262924.32989</v>
      </c>
    </row>
    <row r="164" spans="1:16" ht="31.5">
      <c r="A164" s="57">
        <v>77</v>
      </c>
      <c r="B164" s="52" t="s">
        <v>243</v>
      </c>
      <c r="C164" s="18"/>
      <c r="D164" s="18"/>
      <c r="E164" s="18"/>
      <c r="F164" s="19"/>
      <c r="G164" s="17"/>
      <c r="H164" s="17"/>
      <c r="I164" s="17"/>
      <c r="J164" s="17"/>
      <c r="K164" s="15" t="s">
        <v>38</v>
      </c>
      <c r="L164" s="71" t="s">
        <v>112</v>
      </c>
      <c r="M164" s="15" t="s">
        <v>242</v>
      </c>
      <c r="N164" s="78">
        <v>156040</v>
      </c>
      <c r="O164" s="90">
        <f>4671.80187+2709.39874-1415-2100</f>
        <v>3866.20061</v>
      </c>
      <c r="P164" s="84">
        <f>N164+O164</f>
        <v>159906.20061</v>
      </c>
    </row>
    <row r="165" spans="1:16" ht="21.75" customHeight="1">
      <c r="A165" s="8">
        <v>78</v>
      </c>
      <c r="B165" s="53" t="s">
        <v>154</v>
      </c>
      <c r="C165" s="14"/>
      <c r="D165" s="14"/>
      <c r="E165" s="14"/>
      <c r="F165" s="14"/>
      <c r="G165" s="11">
        <f>G167</f>
        <v>3109</v>
      </c>
      <c r="H165" s="54">
        <f>H167</f>
        <v>0</v>
      </c>
      <c r="I165" s="54">
        <f>I167</f>
        <v>0</v>
      </c>
      <c r="J165" s="54">
        <f>J167</f>
        <v>0</v>
      </c>
      <c r="K165" s="16" t="s">
        <v>153</v>
      </c>
      <c r="L165" s="70"/>
      <c r="M165" s="16"/>
      <c r="N165" s="77">
        <f>N166+N170</f>
        <v>1600</v>
      </c>
      <c r="O165" s="77">
        <f>O166+O170</f>
        <v>129.93072</v>
      </c>
      <c r="P165" s="77">
        <f>P166+P170</f>
        <v>1729.93072</v>
      </c>
    </row>
    <row r="166" spans="1:16" ht="15.75" hidden="1">
      <c r="A166" s="57"/>
      <c r="B166" s="55" t="s">
        <v>262</v>
      </c>
      <c r="C166" s="14"/>
      <c r="D166" s="14"/>
      <c r="E166" s="14"/>
      <c r="F166" s="14"/>
      <c r="G166" s="11"/>
      <c r="H166" s="54"/>
      <c r="I166" s="54"/>
      <c r="J166" s="54"/>
      <c r="K166" s="15" t="s">
        <v>155</v>
      </c>
      <c r="L166" s="76"/>
      <c r="M166" s="16"/>
      <c r="N166" s="78">
        <f>N167</f>
        <v>0</v>
      </c>
      <c r="O166" s="78">
        <f>O167</f>
        <v>0</v>
      </c>
      <c r="P166" s="78">
        <f>P167</f>
        <v>0</v>
      </c>
    </row>
    <row r="167" spans="1:16" ht="30.75" customHeight="1" hidden="1">
      <c r="A167" s="57"/>
      <c r="B167" s="24" t="s">
        <v>156</v>
      </c>
      <c r="C167" s="18"/>
      <c r="D167" s="18"/>
      <c r="E167" s="18"/>
      <c r="F167" s="18"/>
      <c r="G167" s="17">
        <f>G168+G169</f>
        <v>3109</v>
      </c>
      <c r="H167" s="17">
        <f>H168+H169</f>
        <v>0</v>
      </c>
      <c r="I167" s="17">
        <f>I168+I169</f>
        <v>0</v>
      </c>
      <c r="J167" s="17">
        <f>J168+J169</f>
        <v>0</v>
      </c>
      <c r="K167" s="15" t="s">
        <v>155</v>
      </c>
      <c r="L167" s="72">
        <v>4000000</v>
      </c>
      <c r="M167" s="15"/>
      <c r="N167" s="78">
        <f>N169</f>
        <v>0</v>
      </c>
      <c r="O167" s="78">
        <f>O169</f>
        <v>0</v>
      </c>
      <c r="P167" s="78">
        <f>P169</f>
        <v>0</v>
      </c>
    </row>
    <row r="168" spans="1:16" ht="47.25" hidden="1">
      <c r="A168" s="57">
        <v>84</v>
      </c>
      <c r="B168" s="13" t="s">
        <v>157</v>
      </c>
      <c r="C168" s="18"/>
      <c r="D168" s="18"/>
      <c r="E168" s="18" t="s">
        <v>136</v>
      </c>
      <c r="F168" s="18">
        <v>440</v>
      </c>
      <c r="G168" s="17">
        <v>3109</v>
      </c>
      <c r="H168" s="17"/>
      <c r="I168" s="17">
        <v>-622.28</v>
      </c>
      <c r="J168" s="17"/>
      <c r="K168" s="15" t="s">
        <v>155</v>
      </c>
      <c r="L168" s="71"/>
      <c r="M168" s="15"/>
      <c r="N168" s="78" t="e">
        <f>#REF!</f>
        <v>#REF!</v>
      </c>
      <c r="O168" s="78" t="e">
        <f>#REF!</f>
        <v>#REF!</v>
      </c>
      <c r="P168" s="78" t="e">
        <f>#REF!</f>
        <v>#REF!</v>
      </c>
    </row>
    <row r="169" spans="1:16" ht="21.75" customHeight="1" hidden="1">
      <c r="A169" s="57"/>
      <c r="B169" s="55" t="s">
        <v>246</v>
      </c>
      <c r="C169" s="18"/>
      <c r="D169" s="18"/>
      <c r="E169" s="18" t="s">
        <v>136</v>
      </c>
      <c r="F169" s="18">
        <v>440</v>
      </c>
      <c r="G169" s="17">
        <v>0</v>
      </c>
      <c r="H169" s="17"/>
      <c r="I169" s="17">
        <v>622.28</v>
      </c>
      <c r="J169" s="17"/>
      <c r="K169" s="15" t="s">
        <v>155</v>
      </c>
      <c r="L169" s="71" t="s">
        <v>245</v>
      </c>
      <c r="M169" s="15" t="s">
        <v>244</v>
      </c>
      <c r="N169" s="78">
        <f>7704.6-7704.6</f>
        <v>0</v>
      </c>
      <c r="O169" s="78">
        <f>7704.6-7704.6</f>
        <v>0</v>
      </c>
      <c r="P169" s="78">
        <f>7704.6-7704.6</f>
        <v>0</v>
      </c>
    </row>
    <row r="170" spans="1:16" ht="31.5">
      <c r="A170" s="57">
        <v>79</v>
      </c>
      <c r="B170" s="52" t="s">
        <v>276</v>
      </c>
      <c r="C170" s="18"/>
      <c r="D170" s="18"/>
      <c r="E170" s="18"/>
      <c r="F170" s="18"/>
      <c r="G170" s="17"/>
      <c r="H170" s="17"/>
      <c r="I170" s="17"/>
      <c r="J170" s="17"/>
      <c r="K170" s="15" t="s">
        <v>277</v>
      </c>
      <c r="L170" s="71"/>
      <c r="M170" s="15"/>
      <c r="N170" s="78">
        <f aca="true" t="shared" si="6" ref="N170:P171">N171</f>
        <v>1600</v>
      </c>
      <c r="O170" s="78">
        <f t="shared" si="6"/>
        <v>129.93072</v>
      </c>
      <c r="P170" s="78">
        <f t="shared" si="6"/>
        <v>1729.93072</v>
      </c>
    </row>
    <row r="171" spans="1:16" ht="15.75">
      <c r="A171" s="57">
        <v>80</v>
      </c>
      <c r="B171" s="55" t="s">
        <v>278</v>
      </c>
      <c r="C171" s="18"/>
      <c r="D171" s="18"/>
      <c r="E171" s="18"/>
      <c r="F171" s="18"/>
      <c r="G171" s="17"/>
      <c r="H171" s="17"/>
      <c r="I171" s="17"/>
      <c r="J171" s="17"/>
      <c r="K171" s="15" t="s">
        <v>277</v>
      </c>
      <c r="L171" s="71" t="s">
        <v>359</v>
      </c>
      <c r="M171" s="15"/>
      <c r="N171" s="78">
        <f t="shared" si="6"/>
        <v>1600</v>
      </c>
      <c r="O171" s="78">
        <f t="shared" si="6"/>
        <v>129.93072</v>
      </c>
      <c r="P171" s="78">
        <f t="shared" si="6"/>
        <v>1729.93072</v>
      </c>
    </row>
    <row r="172" spans="1:16" ht="15.75">
      <c r="A172" s="57">
        <v>81</v>
      </c>
      <c r="B172" s="56" t="s">
        <v>280</v>
      </c>
      <c r="C172" s="18"/>
      <c r="D172" s="18"/>
      <c r="E172" s="18"/>
      <c r="F172" s="18"/>
      <c r="G172" s="17"/>
      <c r="H172" s="17"/>
      <c r="I172" s="17"/>
      <c r="J172" s="17"/>
      <c r="K172" s="15" t="s">
        <v>277</v>
      </c>
      <c r="L172" s="71" t="s">
        <v>359</v>
      </c>
      <c r="M172" s="15" t="s">
        <v>279</v>
      </c>
      <c r="N172" s="78">
        <v>1600</v>
      </c>
      <c r="O172" s="83">
        <v>129.93072</v>
      </c>
      <c r="P172" s="84">
        <f>N172+O172</f>
        <v>1729.93072</v>
      </c>
    </row>
    <row r="173" spans="1:16" ht="15.75">
      <c r="A173" s="8">
        <v>82</v>
      </c>
      <c r="B173" s="9" t="s">
        <v>1</v>
      </c>
      <c r="C173" s="10" t="e">
        <f>C174+C177+C190+C195</f>
        <v>#REF!</v>
      </c>
      <c r="D173" s="10" t="e">
        <f>D174+D177+D190+D195</f>
        <v>#REF!</v>
      </c>
      <c r="E173" s="10"/>
      <c r="F173" s="10"/>
      <c r="G173" s="11" t="e">
        <f>G174+G177+G190+G195</f>
        <v>#REF!</v>
      </c>
      <c r="H173" s="11" t="e">
        <f>H174+H177+H190+H195</f>
        <v>#REF!</v>
      </c>
      <c r="I173" s="11" t="e">
        <f>I174+I177+I190+I195</f>
        <v>#REF!</v>
      </c>
      <c r="J173" s="11" t="e">
        <f>J174+J177+J190+J195</f>
        <v>#REF!</v>
      </c>
      <c r="K173" s="16" t="s">
        <v>39</v>
      </c>
      <c r="L173" s="70"/>
      <c r="M173" s="16"/>
      <c r="N173" s="77">
        <f>N174+N177+N190+N195</f>
        <v>906632.6</v>
      </c>
      <c r="O173" s="77">
        <f>O174+O177+O190+O195</f>
        <v>5184.68485</v>
      </c>
      <c r="P173" s="77">
        <f>P174+P177+P190+P195</f>
        <v>911817.28485</v>
      </c>
    </row>
    <row r="174" spans="1:16" ht="15.75">
      <c r="A174" s="57">
        <v>83</v>
      </c>
      <c r="B174" s="13" t="s">
        <v>8</v>
      </c>
      <c r="C174" s="18" t="e">
        <f>#REF!</f>
        <v>#REF!</v>
      </c>
      <c r="D174" s="18" t="e">
        <f>#REF!</f>
        <v>#REF!</v>
      </c>
      <c r="E174" s="18"/>
      <c r="F174" s="18"/>
      <c r="G174" s="17" t="e">
        <f>#REF!</f>
        <v>#REF!</v>
      </c>
      <c r="H174" s="17" t="e">
        <f>#REF!</f>
        <v>#REF!</v>
      </c>
      <c r="I174" s="17" t="e">
        <f>#REF!</f>
        <v>#REF!</v>
      </c>
      <c r="J174" s="17" t="e">
        <f>#REF!</f>
        <v>#REF!</v>
      </c>
      <c r="K174" s="15" t="s">
        <v>40</v>
      </c>
      <c r="L174" s="71"/>
      <c r="M174" s="15"/>
      <c r="N174" s="78">
        <f aca="true" t="shared" si="7" ref="N174:P175">N175</f>
        <v>363145.9</v>
      </c>
      <c r="O174" s="78">
        <f t="shared" si="7"/>
        <v>-58.70902</v>
      </c>
      <c r="P174" s="78">
        <f t="shared" si="7"/>
        <v>363087.19098</v>
      </c>
    </row>
    <row r="175" spans="1:16" ht="21" customHeight="1">
      <c r="A175" s="57">
        <v>84</v>
      </c>
      <c r="B175" s="13" t="s">
        <v>86</v>
      </c>
      <c r="C175" s="21">
        <v>186745</v>
      </c>
      <c r="D175" s="21">
        <v>226074</v>
      </c>
      <c r="E175" s="18" t="s">
        <v>129</v>
      </c>
      <c r="F175" s="21" t="s">
        <v>13</v>
      </c>
      <c r="G175" s="17">
        <v>221785.37554</v>
      </c>
      <c r="H175" s="17"/>
      <c r="I175" s="17"/>
      <c r="J175" s="17">
        <f>2215.443+580.445</f>
        <v>2795.888</v>
      </c>
      <c r="K175" s="15" t="s">
        <v>40</v>
      </c>
      <c r="L175" s="71" t="s">
        <v>129</v>
      </c>
      <c r="M175" s="15"/>
      <c r="N175" s="78">
        <f t="shared" si="7"/>
        <v>363145.9</v>
      </c>
      <c r="O175" s="78">
        <f t="shared" si="7"/>
        <v>-58.70902</v>
      </c>
      <c r="P175" s="78">
        <f t="shared" si="7"/>
        <v>363087.19098</v>
      </c>
    </row>
    <row r="176" spans="1:16" ht="33.75" customHeight="1">
      <c r="A176" s="57">
        <v>85</v>
      </c>
      <c r="B176" s="58" t="s">
        <v>247</v>
      </c>
      <c r="C176" s="21"/>
      <c r="D176" s="21"/>
      <c r="E176" s="18" t="s">
        <v>172</v>
      </c>
      <c r="F176" s="21">
        <v>213</v>
      </c>
      <c r="G176" s="17">
        <v>26.4804</v>
      </c>
      <c r="H176" s="17"/>
      <c r="I176" s="17">
        <v>-26.4804</v>
      </c>
      <c r="J176" s="17"/>
      <c r="K176" s="15" t="s">
        <v>40</v>
      </c>
      <c r="L176" s="71" t="s">
        <v>129</v>
      </c>
      <c r="M176" s="15" t="s">
        <v>13</v>
      </c>
      <c r="N176" s="78">
        <v>363145.9</v>
      </c>
      <c r="O176" s="90">
        <f>921.86814+117.35+0.07284-7598+6500</f>
        <v>-58.7090200000002</v>
      </c>
      <c r="P176" s="84">
        <f>N176+O176</f>
        <v>363087.19098</v>
      </c>
    </row>
    <row r="177" spans="1:16" ht="17.25" customHeight="1">
      <c r="A177" s="57">
        <v>86</v>
      </c>
      <c r="B177" s="24" t="s">
        <v>9</v>
      </c>
      <c r="C177" s="21" t="e">
        <f>#REF!+#REF!+#REF!+#REF!+#REF!</f>
        <v>#REF!</v>
      </c>
      <c r="D177" s="21" t="e">
        <f>#REF!+#REF!+#REF!+#REF!+#REF!</f>
        <v>#REF!</v>
      </c>
      <c r="E177" s="21"/>
      <c r="F177" s="21"/>
      <c r="G177" s="17" t="e">
        <f>#REF!+#REF!+#REF!+#REF!+#REF!+#REF!+#REF!+#REF!+G178+G179</f>
        <v>#REF!</v>
      </c>
      <c r="H177" s="17" t="e">
        <f>#REF!+#REF!+#REF!+#REF!+#REF!+#REF!+#REF!+#REF!+H178+H179</f>
        <v>#REF!</v>
      </c>
      <c r="I177" s="17" t="e">
        <f>#REF!+#REF!+#REF!+#REF!+#REF!+#REF!+#REF!+#REF!+I178+I179</f>
        <v>#REF!</v>
      </c>
      <c r="J177" s="17" t="e">
        <f>#REF!+#REF!+#REF!+#REF!+#REF!+#REF!+#REF!+#REF!+J178+J179</f>
        <v>#REF!</v>
      </c>
      <c r="K177" s="15" t="s">
        <v>41</v>
      </c>
      <c r="L177" s="71"/>
      <c r="M177" s="15"/>
      <c r="N177" s="78">
        <f>N178+N181+N183+N186+N188</f>
        <v>489795.8</v>
      </c>
      <c r="O177" s="78">
        <f>O178+O181+O183+O186+O188</f>
        <v>6443.39387</v>
      </c>
      <c r="P177" s="78">
        <f>P178+P181+P183+P186+P188</f>
        <v>496239.19387</v>
      </c>
    </row>
    <row r="178" spans="1:16" ht="31.5">
      <c r="A178" s="57">
        <v>87</v>
      </c>
      <c r="B178" s="59" t="s">
        <v>248</v>
      </c>
      <c r="C178" s="21"/>
      <c r="D178" s="21"/>
      <c r="E178" s="21" t="s">
        <v>128</v>
      </c>
      <c r="F178" s="21" t="s">
        <v>13</v>
      </c>
      <c r="G178" s="17">
        <v>10.86</v>
      </c>
      <c r="H178" s="17"/>
      <c r="I178" s="17"/>
      <c r="J178" s="17"/>
      <c r="K178" s="15" t="s">
        <v>41</v>
      </c>
      <c r="L178" s="71" t="s">
        <v>125</v>
      </c>
      <c r="M178" s="15"/>
      <c r="N178" s="78">
        <f>N179+N180</f>
        <v>318681.8</v>
      </c>
      <c r="O178" s="78">
        <f>O179+O180</f>
        <v>4859.39387</v>
      </c>
      <c r="P178" s="78">
        <f>P179+P180</f>
        <v>323541.19387</v>
      </c>
    </row>
    <row r="179" spans="1:16" ht="31.5">
      <c r="A179" s="57">
        <v>88</v>
      </c>
      <c r="B179" s="58" t="s">
        <v>247</v>
      </c>
      <c r="C179" s="21"/>
      <c r="D179" s="21"/>
      <c r="E179" s="21" t="s">
        <v>183</v>
      </c>
      <c r="F179" s="21">
        <v>327</v>
      </c>
      <c r="G179" s="17">
        <v>840.243</v>
      </c>
      <c r="H179" s="17"/>
      <c r="I179" s="17">
        <v>-840.243</v>
      </c>
      <c r="J179" s="17"/>
      <c r="K179" s="15" t="s">
        <v>41</v>
      </c>
      <c r="L179" s="71" t="s">
        <v>125</v>
      </c>
      <c r="M179" s="15" t="s">
        <v>13</v>
      </c>
      <c r="N179" s="78">
        <v>318251.6</v>
      </c>
      <c r="O179" s="90">
        <f>595.39968+341+2500+0.34893+34.16826+1000</f>
        <v>4470.91687</v>
      </c>
      <c r="P179" s="84">
        <f>N179+O179</f>
        <v>322722.51687</v>
      </c>
    </row>
    <row r="180" spans="1:16" ht="31.5">
      <c r="A180" s="57">
        <v>89</v>
      </c>
      <c r="B180" s="60" t="s">
        <v>250</v>
      </c>
      <c r="C180" s="21"/>
      <c r="D180" s="21"/>
      <c r="E180" s="21"/>
      <c r="F180" s="21"/>
      <c r="G180" s="17"/>
      <c r="H180" s="17"/>
      <c r="I180" s="17"/>
      <c r="J180" s="17"/>
      <c r="K180" s="15" t="s">
        <v>41</v>
      </c>
      <c r="L180" s="71" t="s">
        <v>125</v>
      </c>
      <c r="M180" s="15" t="s">
        <v>249</v>
      </c>
      <c r="N180" s="78">
        <v>430.2</v>
      </c>
      <c r="O180" s="90">
        <v>388.477</v>
      </c>
      <c r="P180" s="84">
        <f>N180+O180</f>
        <v>818.677</v>
      </c>
    </row>
    <row r="181" spans="1:16" ht="15.75">
      <c r="A181" s="57">
        <v>90</v>
      </c>
      <c r="B181" s="33" t="s">
        <v>251</v>
      </c>
      <c r="C181" s="21"/>
      <c r="D181" s="21"/>
      <c r="E181" s="21"/>
      <c r="F181" s="21"/>
      <c r="G181" s="17"/>
      <c r="H181" s="17"/>
      <c r="I181" s="17"/>
      <c r="J181" s="17"/>
      <c r="K181" s="15" t="s">
        <v>41</v>
      </c>
      <c r="L181" s="71" t="s">
        <v>126</v>
      </c>
      <c r="M181" s="15"/>
      <c r="N181" s="78">
        <f>N182</f>
        <v>16470.9</v>
      </c>
      <c r="O181" s="78">
        <f>O182</f>
        <v>0</v>
      </c>
      <c r="P181" s="78">
        <f>P182</f>
        <v>16470.9</v>
      </c>
    </row>
    <row r="182" spans="1:16" ht="31.5">
      <c r="A182" s="57">
        <v>91</v>
      </c>
      <c r="B182" s="58" t="s">
        <v>247</v>
      </c>
      <c r="C182" s="21"/>
      <c r="D182" s="21"/>
      <c r="E182" s="21"/>
      <c r="F182" s="21"/>
      <c r="G182" s="17"/>
      <c r="H182" s="17"/>
      <c r="I182" s="17"/>
      <c r="J182" s="17"/>
      <c r="K182" s="15" t="s">
        <v>41</v>
      </c>
      <c r="L182" s="71" t="s">
        <v>126</v>
      </c>
      <c r="M182" s="15" t="s">
        <v>13</v>
      </c>
      <c r="N182" s="78">
        <v>16470.9</v>
      </c>
      <c r="O182" s="90"/>
      <c r="P182" s="84">
        <f>N182+O182</f>
        <v>16470.9</v>
      </c>
    </row>
    <row r="183" spans="1:16" ht="15.75">
      <c r="A183" s="57">
        <v>92</v>
      </c>
      <c r="B183" s="61" t="s">
        <v>252</v>
      </c>
      <c r="C183" s="21"/>
      <c r="D183" s="21"/>
      <c r="E183" s="21"/>
      <c r="F183" s="21"/>
      <c r="G183" s="17"/>
      <c r="H183" s="17"/>
      <c r="I183" s="17"/>
      <c r="J183" s="17"/>
      <c r="K183" s="15" t="s">
        <v>41</v>
      </c>
      <c r="L183" s="71" t="s">
        <v>127</v>
      </c>
      <c r="M183" s="15"/>
      <c r="N183" s="78">
        <f>N184+N185</f>
        <v>154643.1</v>
      </c>
      <c r="O183" s="78">
        <f>O184+O185</f>
        <v>1584</v>
      </c>
      <c r="P183" s="78">
        <f>P184+P185</f>
        <v>156227.1</v>
      </c>
    </row>
    <row r="184" spans="1:16" ht="31.5">
      <c r="A184" s="57">
        <v>93</v>
      </c>
      <c r="B184" s="58" t="s">
        <v>247</v>
      </c>
      <c r="C184" s="21"/>
      <c r="D184" s="21"/>
      <c r="E184" s="21"/>
      <c r="F184" s="21"/>
      <c r="G184" s="17"/>
      <c r="H184" s="17"/>
      <c r="I184" s="17"/>
      <c r="J184" s="17"/>
      <c r="K184" s="15" t="s">
        <v>41</v>
      </c>
      <c r="L184" s="71" t="s">
        <v>127</v>
      </c>
      <c r="M184" s="15" t="s">
        <v>13</v>
      </c>
      <c r="N184" s="78">
        <v>141707.2</v>
      </c>
      <c r="O184" s="90">
        <v>1500</v>
      </c>
      <c r="P184" s="84">
        <f>N184+O184</f>
        <v>143207.2</v>
      </c>
    </row>
    <row r="185" spans="1:16" ht="30" customHeight="1">
      <c r="A185" s="57">
        <v>94</v>
      </c>
      <c r="B185" s="60" t="s">
        <v>250</v>
      </c>
      <c r="C185" s="21"/>
      <c r="D185" s="21"/>
      <c r="E185" s="21"/>
      <c r="F185" s="21"/>
      <c r="G185" s="17"/>
      <c r="H185" s="17"/>
      <c r="I185" s="17"/>
      <c r="J185" s="17"/>
      <c r="K185" s="15" t="s">
        <v>41</v>
      </c>
      <c r="L185" s="71" t="s">
        <v>127</v>
      </c>
      <c r="M185" s="15" t="s">
        <v>249</v>
      </c>
      <c r="N185" s="78">
        <v>12935.9</v>
      </c>
      <c r="O185" s="90">
        <v>84</v>
      </c>
      <c r="P185" s="84">
        <f>N185+O185</f>
        <v>13019.9</v>
      </c>
    </row>
    <row r="186" spans="1:16" ht="15.75" hidden="1">
      <c r="A186" s="57">
        <v>101</v>
      </c>
      <c r="B186" s="33" t="s">
        <v>254</v>
      </c>
      <c r="C186" s="21"/>
      <c r="D186" s="21"/>
      <c r="E186" s="21"/>
      <c r="F186" s="21"/>
      <c r="G186" s="17"/>
      <c r="H186" s="17"/>
      <c r="I186" s="17"/>
      <c r="J186" s="17"/>
      <c r="K186" s="15" t="s">
        <v>41</v>
      </c>
      <c r="L186" s="71" t="s">
        <v>253</v>
      </c>
      <c r="M186" s="15"/>
      <c r="N186" s="78">
        <f>N187</f>
        <v>0</v>
      </c>
      <c r="O186" s="90"/>
      <c r="P186" s="86"/>
    </row>
    <row r="187" spans="1:16" ht="29.25" customHeight="1" hidden="1">
      <c r="A187" s="57">
        <v>102</v>
      </c>
      <c r="B187" s="58" t="s">
        <v>247</v>
      </c>
      <c r="C187" s="21"/>
      <c r="D187" s="21"/>
      <c r="E187" s="21"/>
      <c r="F187" s="21"/>
      <c r="G187" s="17"/>
      <c r="H187" s="17"/>
      <c r="I187" s="17"/>
      <c r="J187" s="17"/>
      <c r="K187" s="15" t="s">
        <v>41</v>
      </c>
      <c r="L187" s="71" t="s">
        <v>253</v>
      </c>
      <c r="M187" s="15" t="s">
        <v>13</v>
      </c>
      <c r="N187" s="78"/>
      <c r="O187" s="90"/>
      <c r="P187" s="86"/>
    </row>
    <row r="188" spans="1:16" ht="0.75" customHeight="1" hidden="1">
      <c r="A188" s="57">
        <v>103</v>
      </c>
      <c r="B188" s="60" t="s">
        <v>334</v>
      </c>
      <c r="C188" s="21"/>
      <c r="D188" s="21"/>
      <c r="E188" s="21"/>
      <c r="F188" s="21"/>
      <c r="G188" s="17"/>
      <c r="H188" s="17"/>
      <c r="I188" s="17"/>
      <c r="J188" s="17"/>
      <c r="K188" s="15" t="s">
        <v>41</v>
      </c>
      <c r="L188" s="71" t="s">
        <v>333</v>
      </c>
      <c r="M188" s="15"/>
      <c r="N188" s="78">
        <f>N189</f>
        <v>0</v>
      </c>
      <c r="O188" s="90"/>
      <c r="P188" s="86"/>
    </row>
    <row r="189" spans="1:16" ht="47.25" customHeight="1" hidden="1">
      <c r="A189" s="57">
        <v>93</v>
      </c>
      <c r="B189" s="46" t="s">
        <v>335</v>
      </c>
      <c r="C189" s="21"/>
      <c r="D189" s="21"/>
      <c r="E189" s="21"/>
      <c r="F189" s="21"/>
      <c r="G189" s="17"/>
      <c r="H189" s="17"/>
      <c r="I189" s="17"/>
      <c r="J189" s="17"/>
      <c r="K189" s="15" t="s">
        <v>41</v>
      </c>
      <c r="L189" s="71" t="s">
        <v>333</v>
      </c>
      <c r="M189" s="15" t="s">
        <v>332</v>
      </c>
      <c r="N189" s="78"/>
      <c r="O189" s="90"/>
      <c r="P189" s="86"/>
    </row>
    <row r="190" spans="1:16" ht="23.25" customHeight="1">
      <c r="A190" s="57">
        <v>95</v>
      </c>
      <c r="B190" s="24" t="s">
        <v>43</v>
      </c>
      <c r="C190" s="21">
        <f>C191+C193</f>
        <v>12155</v>
      </c>
      <c r="D190" s="21">
        <f>D191+D193</f>
        <v>12224</v>
      </c>
      <c r="E190" s="21"/>
      <c r="F190" s="21"/>
      <c r="G190" s="17">
        <f>G191+G192+G193</f>
        <v>13640.06</v>
      </c>
      <c r="H190" s="17">
        <f>H191+H192+H193</f>
        <v>0</v>
      </c>
      <c r="I190" s="17">
        <f>I191+I192+I193</f>
        <v>0</v>
      </c>
      <c r="J190" s="17">
        <f>J191+J192+J193</f>
        <v>0</v>
      </c>
      <c r="K190" s="15" t="s">
        <v>42</v>
      </c>
      <c r="L190" s="71"/>
      <c r="M190" s="15"/>
      <c r="N190" s="78">
        <f>N191+N193</f>
        <v>16664.7</v>
      </c>
      <c r="O190" s="78">
        <f>O191+O193</f>
        <v>0</v>
      </c>
      <c r="P190" s="78">
        <f>P191+P193</f>
        <v>16664.7</v>
      </c>
    </row>
    <row r="191" spans="1:16" ht="31.5">
      <c r="A191" s="57">
        <v>96</v>
      </c>
      <c r="B191" s="59" t="s">
        <v>348</v>
      </c>
      <c r="C191" s="21">
        <v>10220</v>
      </c>
      <c r="D191" s="21">
        <v>12224</v>
      </c>
      <c r="E191" s="21" t="s">
        <v>124</v>
      </c>
      <c r="F191" s="21" t="s">
        <v>87</v>
      </c>
      <c r="G191" s="27">
        <v>13060.34</v>
      </c>
      <c r="H191" s="27"/>
      <c r="I191" s="27"/>
      <c r="J191" s="27"/>
      <c r="K191" s="15" t="s">
        <v>42</v>
      </c>
      <c r="L191" s="71" t="s">
        <v>124</v>
      </c>
      <c r="M191" s="15"/>
      <c r="N191" s="78">
        <f>N192</f>
        <v>14264.7</v>
      </c>
      <c r="O191" s="78">
        <f>O192</f>
        <v>0</v>
      </c>
      <c r="P191" s="78">
        <f>P192</f>
        <v>14264.7</v>
      </c>
    </row>
    <row r="192" spans="1:16" ht="15.75">
      <c r="A192" s="57">
        <v>97</v>
      </c>
      <c r="B192" s="33" t="s">
        <v>353</v>
      </c>
      <c r="C192" s="21"/>
      <c r="D192" s="21"/>
      <c r="E192" s="21" t="s">
        <v>124</v>
      </c>
      <c r="F192" s="21" t="s">
        <v>87</v>
      </c>
      <c r="G192" s="27">
        <v>41.5</v>
      </c>
      <c r="H192" s="27"/>
      <c r="I192" s="27"/>
      <c r="J192" s="27"/>
      <c r="K192" s="15" t="s">
        <v>42</v>
      </c>
      <c r="L192" s="71" t="s">
        <v>124</v>
      </c>
      <c r="M192" s="15" t="s">
        <v>87</v>
      </c>
      <c r="N192" s="78">
        <v>14264.7</v>
      </c>
      <c r="O192" s="90"/>
      <c r="P192" s="84">
        <f>N192+O192</f>
        <v>14264.7</v>
      </c>
    </row>
    <row r="193" spans="1:16" ht="18.75" customHeight="1">
      <c r="A193" s="57">
        <v>98</v>
      </c>
      <c r="B193" s="36" t="s">
        <v>309</v>
      </c>
      <c r="C193" s="21">
        <v>1935</v>
      </c>
      <c r="D193" s="21"/>
      <c r="E193" s="21" t="s">
        <v>166</v>
      </c>
      <c r="F193" s="21">
        <v>447</v>
      </c>
      <c r="G193" s="27">
        <v>538.22</v>
      </c>
      <c r="H193" s="27"/>
      <c r="I193" s="27"/>
      <c r="J193" s="27"/>
      <c r="K193" s="15" t="s">
        <v>42</v>
      </c>
      <c r="L193" s="71" t="s">
        <v>360</v>
      </c>
      <c r="M193" s="15"/>
      <c r="N193" s="78">
        <f>N194</f>
        <v>2400</v>
      </c>
      <c r="O193" s="78">
        <f>O194</f>
        <v>0</v>
      </c>
      <c r="P193" s="78">
        <f>P194</f>
        <v>2400</v>
      </c>
    </row>
    <row r="194" spans="1:16" ht="20.25" customHeight="1">
      <c r="A194" s="57">
        <v>99</v>
      </c>
      <c r="B194" s="33" t="s">
        <v>257</v>
      </c>
      <c r="C194" s="21"/>
      <c r="D194" s="21"/>
      <c r="E194" s="21"/>
      <c r="F194" s="21"/>
      <c r="G194" s="27"/>
      <c r="H194" s="27"/>
      <c r="I194" s="27"/>
      <c r="J194" s="27"/>
      <c r="K194" s="15" t="s">
        <v>42</v>
      </c>
      <c r="L194" s="71" t="s">
        <v>360</v>
      </c>
      <c r="M194" s="15" t="s">
        <v>256</v>
      </c>
      <c r="N194" s="78">
        <v>2400</v>
      </c>
      <c r="O194" s="90"/>
      <c r="P194" s="84">
        <f>N194+O194</f>
        <v>2400</v>
      </c>
    </row>
    <row r="195" spans="1:16" ht="15.75">
      <c r="A195" s="57">
        <v>100</v>
      </c>
      <c r="B195" s="24" t="s">
        <v>45</v>
      </c>
      <c r="C195" s="21" t="e">
        <f>#REF!+#REF!+#REF!+#REF!</f>
        <v>#REF!</v>
      </c>
      <c r="D195" s="21" t="e">
        <f>#REF!+#REF!+#REF!+#REF!</f>
        <v>#REF!</v>
      </c>
      <c r="E195" s="21"/>
      <c r="F195" s="21"/>
      <c r="G195" s="17" t="e">
        <f>#REF!+#REF!+#REF!+#REF!+G198+G199+#REF!</f>
        <v>#REF!</v>
      </c>
      <c r="H195" s="17" t="e">
        <f>#REF!+#REF!+#REF!+#REF!+H198+H199+#REF!</f>
        <v>#REF!</v>
      </c>
      <c r="I195" s="17" t="e">
        <f>#REF!+#REF!+#REF!+#REF!+I198+I199+#REF!</f>
        <v>#REF!</v>
      </c>
      <c r="J195" s="17" t="e">
        <f>#REF!+#REF!+#REF!+#REF!+J198+J199+#REF!</f>
        <v>#REF!</v>
      </c>
      <c r="K195" s="15" t="s">
        <v>44</v>
      </c>
      <c r="L195" s="71"/>
      <c r="M195" s="15"/>
      <c r="N195" s="78">
        <f>N198+N196</f>
        <v>37026.2</v>
      </c>
      <c r="O195" s="78">
        <f>O198+O196</f>
        <v>-1200</v>
      </c>
      <c r="P195" s="78">
        <f>P198+P196</f>
        <v>35826.2</v>
      </c>
    </row>
    <row r="196" spans="1:16" ht="30.75" customHeight="1">
      <c r="A196" s="57">
        <v>101</v>
      </c>
      <c r="B196" s="13" t="s">
        <v>212</v>
      </c>
      <c r="C196" s="28"/>
      <c r="D196" s="28"/>
      <c r="E196" s="18"/>
      <c r="F196" s="20"/>
      <c r="G196" s="17"/>
      <c r="H196" s="17"/>
      <c r="I196" s="17"/>
      <c r="J196" s="17"/>
      <c r="K196" s="15" t="s">
        <v>44</v>
      </c>
      <c r="L196" s="71" t="s">
        <v>103</v>
      </c>
      <c r="M196" s="15"/>
      <c r="N196" s="78">
        <f>N197</f>
        <v>6980.5</v>
      </c>
      <c r="O196" s="78">
        <f>O197</f>
        <v>0</v>
      </c>
      <c r="P196" s="78">
        <f>P197</f>
        <v>6980.5</v>
      </c>
    </row>
    <row r="197" spans="1:16" ht="24.75" customHeight="1">
      <c r="A197" s="57">
        <v>102</v>
      </c>
      <c r="B197" s="13" t="s">
        <v>214</v>
      </c>
      <c r="C197" s="18"/>
      <c r="D197" s="18"/>
      <c r="E197" s="18"/>
      <c r="F197" s="19"/>
      <c r="G197" s="17"/>
      <c r="H197" s="17"/>
      <c r="I197" s="17"/>
      <c r="J197" s="17"/>
      <c r="K197" s="15" t="s">
        <v>44</v>
      </c>
      <c r="L197" s="71" t="s">
        <v>103</v>
      </c>
      <c r="M197" s="15" t="s">
        <v>135</v>
      </c>
      <c r="N197" s="78">
        <v>6980.5</v>
      </c>
      <c r="O197" s="90"/>
      <c r="P197" s="84">
        <f>N197+O197</f>
        <v>6980.5</v>
      </c>
    </row>
    <row r="198" spans="1:16" ht="63">
      <c r="A198" s="57">
        <v>103</v>
      </c>
      <c r="B198" s="31" t="s">
        <v>258</v>
      </c>
      <c r="C198" s="21"/>
      <c r="D198" s="21"/>
      <c r="E198" s="35" t="s">
        <v>172</v>
      </c>
      <c r="F198" s="21">
        <v>285</v>
      </c>
      <c r="G198" s="17">
        <v>0</v>
      </c>
      <c r="H198" s="17"/>
      <c r="I198" s="17">
        <f>26.4804+240</f>
        <v>266.4804</v>
      </c>
      <c r="J198" s="17"/>
      <c r="K198" s="20" t="s">
        <v>44</v>
      </c>
      <c r="L198" s="73" t="s">
        <v>123</v>
      </c>
      <c r="M198" s="20"/>
      <c r="N198" s="78">
        <f>N199+N200</f>
        <v>30045.7</v>
      </c>
      <c r="O198" s="78">
        <f>O199+O200</f>
        <v>-1200</v>
      </c>
      <c r="P198" s="78">
        <f>P199+P200</f>
        <v>28845.7</v>
      </c>
    </row>
    <row r="199" spans="1:16" ht="31.5">
      <c r="A199" s="57">
        <v>104</v>
      </c>
      <c r="B199" s="58" t="s">
        <v>247</v>
      </c>
      <c r="C199" s="21"/>
      <c r="D199" s="21"/>
      <c r="E199" s="18" t="s">
        <v>180</v>
      </c>
      <c r="F199" s="21">
        <v>285</v>
      </c>
      <c r="G199" s="17">
        <v>0</v>
      </c>
      <c r="H199" s="17"/>
      <c r="I199" s="17">
        <v>3000</v>
      </c>
      <c r="J199" s="17"/>
      <c r="K199" s="15" t="s">
        <v>44</v>
      </c>
      <c r="L199" s="71" t="s">
        <v>123</v>
      </c>
      <c r="M199" s="15" t="s">
        <v>13</v>
      </c>
      <c r="N199" s="78">
        <v>29439.1</v>
      </c>
      <c r="O199" s="90">
        <v>-1200</v>
      </c>
      <c r="P199" s="84">
        <f>N199+O199</f>
        <v>28239.1</v>
      </c>
    </row>
    <row r="200" spans="1:16" ht="31.5">
      <c r="A200" s="57">
        <v>105</v>
      </c>
      <c r="B200" s="60" t="s">
        <v>250</v>
      </c>
      <c r="C200" s="18"/>
      <c r="D200" s="18"/>
      <c r="E200" s="18"/>
      <c r="F200" s="18"/>
      <c r="G200" s="17"/>
      <c r="H200" s="17"/>
      <c r="I200" s="17"/>
      <c r="J200" s="17"/>
      <c r="K200" s="15" t="s">
        <v>44</v>
      </c>
      <c r="L200" s="71" t="s">
        <v>123</v>
      </c>
      <c r="M200" s="15" t="s">
        <v>249</v>
      </c>
      <c r="N200" s="78">
        <v>606.6</v>
      </c>
      <c r="O200" s="90"/>
      <c r="P200" s="84">
        <f>N200+O200</f>
        <v>606.6</v>
      </c>
    </row>
    <row r="201" spans="1:16" ht="31.5">
      <c r="A201" s="94">
        <v>106</v>
      </c>
      <c r="B201" s="62" t="s">
        <v>47</v>
      </c>
      <c r="C201" s="63" t="e">
        <f>C202+#REF!+#REF!+#REF!</f>
        <v>#REF!</v>
      </c>
      <c r="D201" s="63" t="e">
        <f>D202+#REF!+#REF!+#REF!</f>
        <v>#REF!</v>
      </c>
      <c r="E201" s="63"/>
      <c r="F201" s="63"/>
      <c r="G201" s="11" t="e">
        <f>G202+#REF!+G215</f>
        <v>#REF!</v>
      </c>
      <c r="H201" s="11" t="e">
        <f>H202+#REF!+H215</f>
        <v>#REF!</v>
      </c>
      <c r="I201" s="11" t="e">
        <f>I202+#REF!+I215+#REF!</f>
        <v>#REF!</v>
      </c>
      <c r="J201" s="11" t="e">
        <f>J202+#REF!+J215</f>
        <v>#REF!</v>
      </c>
      <c r="K201" s="12" t="s">
        <v>46</v>
      </c>
      <c r="L201" s="69"/>
      <c r="M201" s="12"/>
      <c r="N201" s="77">
        <f>N202+N215</f>
        <v>128121.6</v>
      </c>
      <c r="O201" s="77">
        <f>O202+O215</f>
        <v>1618.7011</v>
      </c>
      <c r="P201" s="77">
        <f>P202+P215</f>
        <v>129740.3011</v>
      </c>
    </row>
    <row r="202" spans="1:16" ht="15.75">
      <c r="A202" s="57">
        <v>107</v>
      </c>
      <c r="B202" s="24" t="s">
        <v>90</v>
      </c>
      <c r="C202" s="18" t="e">
        <f>SUM(#REF!)</f>
        <v>#REF!</v>
      </c>
      <c r="D202" s="18" t="e">
        <f>SUM(#REF!)</f>
        <v>#REF!</v>
      </c>
      <c r="E202" s="18"/>
      <c r="F202" s="18"/>
      <c r="G202" s="17" t="e">
        <f>#REF!+#REF!+#REF!+#REF!+#REF!+#REF!+#REF!+#REF!+#REF!+#REF!+#REF!+#REF!+#REF!+#REF!+#REF!+#REF!+#REF!+#REF!+#REF!+#REF!+#REF!+G203+G204+G205</f>
        <v>#REF!</v>
      </c>
      <c r="H202" s="17" t="e">
        <f>#REF!+#REF!+#REF!+#REF!+#REF!+#REF!+#REF!+#REF!+#REF!+#REF!+#REF!+#REF!+#REF!+#REF!+#REF!+#REF!+#REF!+#REF!+#REF!+#REF!+#REF!+H203+H204+H205</f>
        <v>#REF!</v>
      </c>
      <c r="I202" s="17" t="e">
        <f>#REF!+#REF!+#REF!+#REF!+#REF!+#REF!+#REF!+#REF!+#REF!+#REF!+#REF!+#REF!+#REF!+#REF!+#REF!+#REF!+#REF!+#REF!+#REF!+#REF!+#REF!+I203+I204+I205</f>
        <v>#REF!</v>
      </c>
      <c r="J202" s="17" t="e">
        <f>#REF!+#REF!+#REF!+#REF!+#REF!+#REF!+#REF!+#REF!+#REF!+#REF!+#REF!+#REF!+#REF!+#REF!+#REF!+#REF!+#REF!+#REF!+#REF!+#REF!+#REF!+J203+J204+J205</f>
        <v>#REF!</v>
      </c>
      <c r="K202" s="15" t="s">
        <v>89</v>
      </c>
      <c r="L202" s="71"/>
      <c r="M202" s="15"/>
      <c r="N202" s="78">
        <f>N203+N206+N209+N212</f>
        <v>125067.6</v>
      </c>
      <c r="O202" s="78">
        <f>O203+O206+O209+O212</f>
        <v>1618.7011</v>
      </c>
      <c r="P202" s="78">
        <f>P203+P206+P209+P212</f>
        <v>126686.3011</v>
      </c>
    </row>
    <row r="203" spans="1:16" ht="33" customHeight="1">
      <c r="A203" s="57">
        <v>108</v>
      </c>
      <c r="B203" s="52" t="s">
        <v>349</v>
      </c>
      <c r="C203" s="21"/>
      <c r="D203" s="21"/>
      <c r="E203" s="21" t="s">
        <v>173</v>
      </c>
      <c r="F203" s="21">
        <v>453</v>
      </c>
      <c r="G203" s="17">
        <v>127.2351</v>
      </c>
      <c r="H203" s="17"/>
      <c r="I203" s="17"/>
      <c r="J203" s="17"/>
      <c r="K203" s="20" t="s">
        <v>89</v>
      </c>
      <c r="L203" s="73" t="s">
        <v>119</v>
      </c>
      <c r="M203" s="20"/>
      <c r="N203" s="78">
        <f>N204+N205</f>
        <v>69653.5</v>
      </c>
      <c r="O203" s="78">
        <f>O204+O205</f>
        <v>813.831</v>
      </c>
      <c r="P203" s="78">
        <f>P204+P205</f>
        <v>70467.331</v>
      </c>
    </row>
    <row r="204" spans="1:16" ht="31.5">
      <c r="A204" s="57">
        <v>109</v>
      </c>
      <c r="B204" s="58" t="s">
        <v>247</v>
      </c>
      <c r="C204" s="21"/>
      <c r="D204" s="21"/>
      <c r="E204" s="21" t="s">
        <v>177</v>
      </c>
      <c r="F204" s="21">
        <v>214</v>
      </c>
      <c r="G204" s="17">
        <v>46.76694</v>
      </c>
      <c r="H204" s="17"/>
      <c r="I204" s="17">
        <v>-46.76694</v>
      </c>
      <c r="J204" s="17"/>
      <c r="K204" s="20" t="s">
        <v>89</v>
      </c>
      <c r="L204" s="73" t="s">
        <v>119</v>
      </c>
      <c r="M204" s="20" t="s">
        <v>13</v>
      </c>
      <c r="N204" s="78">
        <v>62953.2</v>
      </c>
      <c r="O204" s="90">
        <f>1800.831-1240</f>
        <v>560.831</v>
      </c>
      <c r="P204" s="84">
        <f>N204+O204</f>
        <v>63514.031</v>
      </c>
    </row>
    <row r="205" spans="1:16" ht="31.5">
      <c r="A205" s="57">
        <v>110</v>
      </c>
      <c r="B205" s="60" t="s">
        <v>250</v>
      </c>
      <c r="C205" s="21"/>
      <c r="D205" s="21"/>
      <c r="E205" s="21" t="s">
        <v>181</v>
      </c>
      <c r="F205" s="21">
        <v>453</v>
      </c>
      <c r="G205" s="17">
        <v>9500</v>
      </c>
      <c r="H205" s="17"/>
      <c r="I205" s="17"/>
      <c r="J205" s="17"/>
      <c r="K205" s="15" t="s">
        <v>89</v>
      </c>
      <c r="L205" s="71" t="s">
        <v>119</v>
      </c>
      <c r="M205" s="15" t="s">
        <v>249</v>
      </c>
      <c r="N205" s="78">
        <v>6700.3</v>
      </c>
      <c r="O205" s="104">
        <f>80+57.6+115.4</f>
        <v>253</v>
      </c>
      <c r="P205" s="84">
        <f>N205+O205</f>
        <v>6953.3</v>
      </c>
    </row>
    <row r="206" spans="1:16" ht="25.5" customHeight="1">
      <c r="A206" s="57">
        <v>111</v>
      </c>
      <c r="B206" s="55" t="s">
        <v>259</v>
      </c>
      <c r="C206" s="21">
        <v>2300</v>
      </c>
      <c r="D206" s="21">
        <v>2867</v>
      </c>
      <c r="E206" s="21" t="s">
        <v>194</v>
      </c>
      <c r="F206" s="21" t="s">
        <v>91</v>
      </c>
      <c r="G206" s="17">
        <v>2300</v>
      </c>
      <c r="H206" s="17"/>
      <c r="I206" s="17">
        <v>-2108.33334</v>
      </c>
      <c r="J206" s="17"/>
      <c r="K206" s="20" t="s">
        <v>89</v>
      </c>
      <c r="L206" s="73" t="s">
        <v>122</v>
      </c>
      <c r="M206" s="20"/>
      <c r="N206" s="78">
        <f>N207+N208</f>
        <v>7435.4</v>
      </c>
      <c r="O206" s="78">
        <f>O207+O208</f>
        <v>0</v>
      </c>
      <c r="P206" s="78">
        <f>P207+P208</f>
        <v>7435.4</v>
      </c>
    </row>
    <row r="207" spans="1:16" ht="36.75" customHeight="1">
      <c r="A207" s="57">
        <v>112</v>
      </c>
      <c r="B207" s="58" t="s">
        <v>247</v>
      </c>
      <c r="C207" s="21">
        <v>2300</v>
      </c>
      <c r="D207" s="21">
        <v>2867</v>
      </c>
      <c r="E207" s="21" t="s">
        <v>194</v>
      </c>
      <c r="F207" s="21" t="s">
        <v>91</v>
      </c>
      <c r="G207" s="17">
        <v>0</v>
      </c>
      <c r="H207" s="17"/>
      <c r="I207" s="17">
        <v>2108.33334</v>
      </c>
      <c r="J207" s="17"/>
      <c r="K207" s="20" t="s">
        <v>89</v>
      </c>
      <c r="L207" s="73" t="s">
        <v>122</v>
      </c>
      <c r="M207" s="20" t="s">
        <v>13</v>
      </c>
      <c r="N207" s="78">
        <v>7003.4</v>
      </c>
      <c r="O207" s="90"/>
      <c r="P207" s="84">
        <f>N207+O207</f>
        <v>7003.4</v>
      </c>
    </row>
    <row r="208" spans="1:16" ht="31.5">
      <c r="A208" s="57">
        <v>113</v>
      </c>
      <c r="B208" s="60" t="s">
        <v>250</v>
      </c>
      <c r="C208" s="21">
        <v>2300</v>
      </c>
      <c r="D208" s="21">
        <v>2867</v>
      </c>
      <c r="E208" s="21" t="s">
        <v>118</v>
      </c>
      <c r="F208" s="21" t="s">
        <v>91</v>
      </c>
      <c r="G208" s="17">
        <v>1698.68</v>
      </c>
      <c r="H208" s="17"/>
      <c r="I208" s="17">
        <v>-1698.68</v>
      </c>
      <c r="J208" s="17"/>
      <c r="K208" s="15" t="s">
        <v>89</v>
      </c>
      <c r="L208" s="71" t="s">
        <v>122</v>
      </c>
      <c r="M208" s="15" t="s">
        <v>249</v>
      </c>
      <c r="N208" s="78">
        <v>432</v>
      </c>
      <c r="O208" s="90"/>
      <c r="P208" s="84">
        <f>N208+O208</f>
        <v>432</v>
      </c>
    </row>
    <row r="209" spans="1:16" ht="15.75">
      <c r="A209" s="57">
        <v>114</v>
      </c>
      <c r="B209" s="61" t="s">
        <v>260</v>
      </c>
      <c r="C209" s="21"/>
      <c r="D209" s="21"/>
      <c r="E209" s="21"/>
      <c r="F209" s="21"/>
      <c r="G209" s="17"/>
      <c r="H209" s="17"/>
      <c r="I209" s="17"/>
      <c r="J209" s="17"/>
      <c r="K209" s="15" t="s">
        <v>89</v>
      </c>
      <c r="L209" s="71" t="s">
        <v>120</v>
      </c>
      <c r="M209" s="15"/>
      <c r="N209" s="78">
        <f>N210+N211</f>
        <v>20325.2</v>
      </c>
      <c r="O209" s="78">
        <f>O210+O211</f>
        <v>675</v>
      </c>
      <c r="P209" s="78">
        <f>P210+P211</f>
        <v>21000.2</v>
      </c>
    </row>
    <row r="210" spans="1:16" ht="31.5">
      <c r="A210" s="57">
        <v>115</v>
      </c>
      <c r="B210" s="58" t="s">
        <v>247</v>
      </c>
      <c r="C210" s="21"/>
      <c r="D210" s="21"/>
      <c r="E210" s="21"/>
      <c r="F210" s="21"/>
      <c r="G210" s="17"/>
      <c r="H210" s="17"/>
      <c r="I210" s="17"/>
      <c r="J210" s="17"/>
      <c r="K210" s="15" t="s">
        <v>89</v>
      </c>
      <c r="L210" s="71" t="s">
        <v>120</v>
      </c>
      <c r="M210" s="15" t="s">
        <v>13</v>
      </c>
      <c r="N210" s="78">
        <v>19998</v>
      </c>
      <c r="O210" s="93">
        <f>100+575</f>
        <v>675</v>
      </c>
      <c r="P210" s="84">
        <f>N210+O210</f>
        <v>20673</v>
      </c>
    </row>
    <row r="211" spans="1:16" ht="31.5">
      <c r="A211" s="57">
        <v>116</v>
      </c>
      <c r="B211" s="60" t="s">
        <v>250</v>
      </c>
      <c r="C211" s="21"/>
      <c r="D211" s="21"/>
      <c r="E211" s="21"/>
      <c r="F211" s="21"/>
      <c r="G211" s="17"/>
      <c r="H211" s="17"/>
      <c r="I211" s="17"/>
      <c r="J211" s="17"/>
      <c r="K211" s="15" t="s">
        <v>89</v>
      </c>
      <c r="L211" s="71" t="s">
        <v>120</v>
      </c>
      <c r="M211" s="15" t="s">
        <v>249</v>
      </c>
      <c r="N211" s="78">
        <v>327.2</v>
      </c>
      <c r="O211" s="90"/>
      <c r="P211" s="84">
        <f>N211+O211</f>
        <v>327.2</v>
      </c>
    </row>
    <row r="212" spans="1:16" ht="31.5">
      <c r="A212" s="57">
        <v>117</v>
      </c>
      <c r="B212" s="31" t="s">
        <v>261</v>
      </c>
      <c r="C212" s="21"/>
      <c r="D212" s="21"/>
      <c r="E212" s="21"/>
      <c r="F212" s="21"/>
      <c r="G212" s="17"/>
      <c r="H212" s="17"/>
      <c r="I212" s="17"/>
      <c r="J212" s="17"/>
      <c r="K212" s="15" t="s">
        <v>89</v>
      </c>
      <c r="L212" s="71" t="s">
        <v>121</v>
      </c>
      <c r="M212" s="15"/>
      <c r="N212" s="78">
        <f>N213+N214</f>
        <v>27653.5</v>
      </c>
      <c r="O212" s="78">
        <f>O213+O214</f>
        <v>129.8701</v>
      </c>
      <c r="P212" s="78">
        <f>P213+P214</f>
        <v>27783.3701</v>
      </c>
    </row>
    <row r="213" spans="1:16" ht="31.5">
      <c r="A213" s="57">
        <v>118</v>
      </c>
      <c r="B213" s="58" t="s">
        <v>247</v>
      </c>
      <c r="C213" s="21"/>
      <c r="D213" s="21"/>
      <c r="E213" s="21"/>
      <c r="F213" s="21"/>
      <c r="G213" s="17"/>
      <c r="H213" s="17"/>
      <c r="I213" s="17"/>
      <c r="J213" s="17"/>
      <c r="K213" s="15" t="s">
        <v>89</v>
      </c>
      <c r="L213" s="71" t="s">
        <v>121</v>
      </c>
      <c r="M213" s="15" t="s">
        <v>13</v>
      </c>
      <c r="N213" s="78">
        <v>23857.8</v>
      </c>
      <c r="O213" s="90"/>
      <c r="P213" s="84">
        <f>N213+O213</f>
        <v>23857.8</v>
      </c>
    </row>
    <row r="214" spans="1:16" ht="31.5">
      <c r="A214" s="57">
        <v>119</v>
      </c>
      <c r="B214" s="60" t="s">
        <v>250</v>
      </c>
      <c r="C214" s="21"/>
      <c r="D214" s="21"/>
      <c r="E214" s="21"/>
      <c r="F214" s="21"/>
      <c r="G214" s="17"/>
      <c r="H214" s="17"/>
      <c r="I214" s="17"/>
      <c r="J214" s="17"/>
      <c r="K214" s="15" t="s">
        <v>89</v>
      </c>
      <c r="L214" s="71" t="s">
        <v>121</v>
      </c>
      <c r="M214" s="15" t="s">
        <v>249</v>
      </c>
      <c r="N214" s="78">
        <v>3795.7</v>
      </c>
      <c r="O214" s="90">
        <v>129.8701</v>
      </c>
      <c r="P214" s="84">
        <f>N214+O214</f>
        <v>3925.5701</v>
      </c>
    </row>
    <row r="215" spans="1:16" ht="15.75">
      <c r="A215" s="57">
        <v>120</v>
      </c>
      <c r="B215" s="24" t="s">
        <v>14</v>
      </c>
      <c r="C215" s="23">
        <f>C216</f>
        <v>2100</v>
      </c>
      <c r="D215" s="23">
        <f>D216</f>
        <v>1658</v>
      </c>
      <c r="E215" s="23"/>
      <c r="F215" s="23"/>
      <c r="G215" s="17">
        <f>G216</f>
        <v>1000</v>
      </c>
      <c r="H215" s="22">
        <f>H216</f>
        <v>0</v>
      </c>
      <c r="I215" s="22">
        <f>I216</f>
        <v>0</v>
      </c>
      <c r="J215" s="22">
        <f>J216</f>
        <v>0</v>
      </c>
      <c r="K215" s="15" t="s">
        <v>64</v>
      </c>
      <c r="L215" s="71"/>
      <c r="M215" s="15"/>
      <c r="N215" s="78">
        <f aca="true" t="shared" si="8" ref="N215:P216">N216</f>
        <v>3054</v>
      </c>
      <c r="O215" s="78">
        <f t="shared" si="8"/>
        <v>0</v>
      </c>
      <c r="P215" s="78">
        <f t="shared" si="8"/>
        <v>3054</v>
      </c>
    </row>
    <row r="216" spans="1:16" ht="31.5">
      <c r="A216" s="57">
        <v>121</v>
      </c>
      <c r="B216" s="59" t="s">
        <v>264</v>
      </c>
      <c r="C216" s="21">
        <v>2100</v>
      </c>
      <c r="D216" s="21">
        <v>1658</v>
      </c>
      <c r="E216" s="21" t="s">
        <v>168</v>
      </c>
      <c r="F216" s="21" t="s">
        <v>91</v>
      </c>
      <c r="G216" s="17">
        <v>1000</v>
      </c>
      <c r="H216" s="17"/>
      <c r="I216" s="17"/>
      <c r="J216" s="17"/>
      <c r="K216" s="15" t="s">
        <v>64</v>
      </c>
      <c r="L216" s="71" t="s">
        <v>361</v>
      </c>
      <c r="M216" s="15"/>
      <c r="N216" s="78">
        <f t="shared" si="8"/>
        <v>3054</v>
      </c>
      <c r="O216" s="78">
        <f t="shared" si="8"/>
        <v>0</v>
      </c>
      <c r="P216" s="78">
        <f t="shared" si="8"/>
        <v>3054</v>
      </c>
    </row>
    <row r="217" spans="1:16" ht="31.5">
      <c r="A217" s="57">
        <v>122</v>
      </c>
      <c r="B217" s="52" t="s">
        <v>263</v>
      </c>
      <c r="C217" s="18"/>
      <c r="D217" s="18"/>
      <c r="E217" s="18"/>
      <c r="F217" s="18"/>
      <c r="G217" s="17"/>
      <c r="H217" s="17"/>
      <c r="I217" s="17"/>
      <c r="J217" s="17"/>
      <c r="K217" s="15" t="s">
        <v>64</v>
      </c>
      <c r="L217" s="71" t="s">
        <v>361</v>
      </c>
      <c r="M217" s="15" t="s">
        <v>91</v>
      </c>
      <c r="N217" s="78">
        <v>3054</v>
      </c>
      <c r="O217" s="90"/>
      <c r="P217" s="84">
        <f>N217+O217</f>
        <v>3054</v>
      </c>
    </row>
    <row r="218" spans="1:16" ht="22.5" customHeight="1">
      <c r="A218" s="8">
        <v>123</v>
      </c>
      <c r="B218" s="53" t="s">
        <v>133</v>
      </c>
      <c r="C218" s="14" t="e">
        <f>SUM(C219+C230+#REF!+#REF!)</f>
        <v>#REF!</v>
      </c>
      <c r="D218" s="14" t="e">
        <f>SUM(D219+D230+#REF!+#REF!)</f>
        <v>#REF!</v>
      </c>
      <c r="E218" s="14"/>
      <c r="F218" s="14"/>
      <c r="G218" s="11" t="e">
        <f>G219+G230+G233</f>
        <v>#REF!</v>
      </c>
      <c r="H218" s="11" t="e">
        <f>H219+H230+H233</f>
        <v>#REF!</v>
      </c>
      <c r="I218" s="11" t="e">
        <f>I219+I230+I233</f>
        <v>#REF!</v>
      </c>
      <c r="J218" s="11" t="e">
        <f>J219+J230+J233</f>
        <v>#REF!</v>
      </c>
      <c r="K218" s="16" t="s">
        <v>48</v>
      </c>
      <c r="L218" s="70"/>
      <c r="M218" s="16"/>
      <c r="N218" s="77">
        <f>N219+N230+N237</f>
        <v>159455</v>
      </c>
      <c r="O218" s="77">
        <f>O219+O230+O237</f>
        <v>3344.63246</v>
      </c>
      <c r="P218" s="77">
        <f>P219+P230+P237</f>
        <v>162799.63246</v>
      </c>
    </row>
    <row r="219" spans="1:16" ht="15.75">
      <c r="A219" s="57">
        <v>124</v>
      </c>
      <c r="B219" s="24" t="s">
        <v>12</v>
      </c>
      <c r="C219" s="18" t="e">
        <f>SUM(#REF!)</f>
        <v>#REF!</v>
      </c>
      <c r="D219" s="18" t="e">
        <f>SUM(#REF!)</f>
        <v>#REF!</v>
      </c>
      <c r="E219" s="18"/>
      <c r="F219" s="18"/>
      <c r="G219" s="17" t="e">
        <f>#REF!+#REF!+#REF!+#REF!+#REF!+#REF!+#REF!+#REF!+#REF!+#REF!+G220+G221</f>
        <v>#REF!</v>
      </c>
      <c r="H219" s="17" t="e">
        <f>#REF!+#REF!+#REF!+#REF!+#REF!+#REF!+#REF!+#REF!+#REF!+#REF!+H220+H221</f>
        <v>#REF!</v>
      </c>
      <c r="I219" s="17" t="e">
        <f>#REF!+#REF!+#REF!+#REF!+#REF!+#REF!+#REF!+#REF!+#REF!+#REF!+I220+I221</f>
        <v>#REF!</v>
      </c>
      <c r="J219" s="17" t="e">
        <f>#REF!+#REF!+#REF!+#REF!+#REF!+#REF!+#REF!+#REF!+#REF!+#REF!+J220+J221</f>
        <v>#REF!</v>
      </c>
      <c r="K219" s="15" t="s">
        <v>49</v>
      </c>
      <c r="L219" s="71"/>
      <c r="M219" s="15"/>
      <c r="N219" s="78">
        <f>N220+N226+N228+N223+N225</f>
        <v>96297</v>
      </c>
      <c r="O219" s="78">
        <f>O220+O226+O228+O223+O225</f>
        <v>1516.40024</v>
      </c>
      <c r="P219" s="78">
        <f>P220+P226+P228+P223+P225</f>
        <v>97813.40024</v>
      </c>
    </row>
    <row r="220" spans="1:16" ht="31.5">
      <c r="A220" s="57">
        <v>125</v>
      </c>
      <c r="B220" s="31" t="s">
        <v>265</v>
      </c>
      <c r="C220" s="21">
        <v>72000</v>
      </c>
      <c r="D220" s="21">
        <v>106600</v>
      </c>
      <c r="E220" s="21" t="s">
        <v>113</v>
      </c>
      <c r="F220" s="21">
        <v>455</v>
      </c>
      <c r="G220" s="17">
        <v>127200</v>
      </c>
      <c r="H220" s="17"/>
      <c r="I220" s="17"/>
      <c r="J220" s="17"/>
      <c r="K220" s="15" t="s">
        <v>49</v>
      </c>
      <c r="L220" s="71" t="s">
        <v>195</v>
      </c>
      <c r="M220" s="15"/>
      <c r="N220" s="78">
        <f>N221+N222</f>
        <v>86797</v>
      </c>
      <c r="O220" s="78">
        <f>O221+O222</f>
        <v>305.1</v>
      </c>
      <c r="P220" s="78">
        <f>P221+P222</f>
        <v>87102.1</v>
      </c>
    </row>
    <row r="221" spans="1:16" ht="31.5">
      <c r="A221" s="57">
        <v>126</v>
      </c>
      <c r="B221" s="52" t="s">
        <v>266</v>
      </c>
      <c r="C221" s="18"/>
      <c r="D221" s="18"/>
      <c r="E221" s="18" t="s">
        <v>179</v>
      </c>
      <c r="F221" s="18">
        <v>455</v>
      </c>
      <c r="G221" s="17">
        <v>0</v>
      </c>
      <c r="H221" s="17"/>
      <c r="I221" s="17">
        <v>118.501</v>
      </c>
      <c r="J221" s="17"/>
      <c r="K221" s="15" t="s">
        <v>49</v>
      </c>
      <c r="L221" s="71" t="s">
        <v>195</v>
      </c>
      <c r="M221" s="15" t="s">
        <v>196</v>
      </c>
      <c r="N221" s="78">
        <f>88297-1500</f>
        <v>86797</v>
      </c>
      <c r="O221" s="93">
        <v>305.1</v>
      </c>
      <c r="P221" s="84">
        <f>N221+O221</f>
        <v>87102.1</v>
      </c>
    </row>
    <row r="222" spans="1:16" ht="63" customHeight="1" hidden="1">
      <c r="A222" s="57">
        <v>136</v>
      </c>
      <c r="B222" s="13" t="s">
        <v>297</v>
      </c>
      <c r="C222" s="18"/>
      <c r="D222" s="18"/>
      <c r="E222" s="18"/>
      <c r="F222" s="18"/>
      <c r="G222" s="17"/>
      <c r="H222" s="17"/>
      <c r="I222" s="17"/>
      <c r="J222" s="17"/>
      <c r="K222" s="15" t="s">
        <v>49</v>
      </c>
      <c r="L222" s="73" t="s">
        <v>195</v>
      </c>
      <c r="M222" s="21">
        <v>808</v>
      </c>
      <c r="N222" s="78"/>
      <c r="O222" s="90"/>
      <c r="P222" s="84">
        <f>N222+O222</f>
        <v>0</v>
      </c>
    </row>
    <row r="223" spans="1:16" ht="31.5">
      <c r="A223" s="57">
        <v>127</v>
      </c>
      <c r="B223" s="46" t="s">
        <v>337</v>
      </c>
      <c r="C223" s="18"/>
      <c r="D223" s="18"/>
      <c r="E223" s="18"/>
      <c r="F223" s="18"/>
      <c r="G223" s="17"/>
      <c r="H223" s="17"/>
      <c r="I223" s="17"/>
      <c r="J223" s="17"/>
      <c r="K223" s="15" t="s">
        <v>49</v>
      </c>
      <c r="L223" s="71" t="s">
        <v>336</v>
      </c>
      <c r="M223" s="29"/>
      <c r="N223" s="78">
        <f>N224</f>
        <v>0</v>
      </c>
      <c r="O223" s="78">
        <f>O224</f>
        <v>211.30024</v>
      </c>
      <c r="P223" s="84">
        <f>N223+O223</f>
        <v>211.30024</v>
      </c>
    </row>
    <row r="224" spans="1:16" ht="31.5">
      <c r="A224" s="57">
        <v>128</v>
      </c>
      <c r="B224" s="58" t="s">
        <v>247</v>
      </c>
      <c r="C224" s="18"/>
      <c r="D224" s="18"/>
      <c r="E224" s="18"/>
      <c r="F224" s="18"/>
      <c r="G224" s="17"/>
      <c r="H224" s="17"/>
      <c r="I224" s="17"/>
      <c r="J224" s="17"/>
      <c r="K224" s="15" t="s">
        <v>49</v>
      </c>
      <c r="L224" s="71" t="s">
        <v>336</v>
      </c>
      <c r="M224" s="29">
        <v>327</v>
      </c>
      <c r="N224" s="78"/>
      <c r="O224" s="90">
        <v>211.30024</v>
      </c>
      <c r="P224" s="84">
        <f>N224+O224</f>
        <v>211.30024</v>
      </c>
    </row>
    <row r="225" spans="1:16" ht="15.75" customHeight="1">
      <c r="A225" s="57">
        <v>129</v>
      </c>
      <c r="B225" s="81" t="s">
        <v>366</v>
      </c>
      <c r="C225" s="18"/>
      <c r="D225" s="18"/>
      <c r="E225" s="18"/>
      <c r="F225" s="18"/>
      <c r="G225" s="17"/>
      <c r="H225" s="17"/>
      <c r="I225" s="17"/>
      <c r="J225" s="17"/>
      <c r="K225" s="15" t="s">
        <v>49</v>
      </c>
      <c r="L225" s="71" t="s">
        <v>365</v>
      </c>
      <c r="M225" s="29">
        <v>327</v>
      </c>
      <c r="N225" s="78">
        <v>8000</v>
      </c>
      <c r="O225" s="90">
        <f>-7000+8000</f>
        <v>1000</v>
      </c>
      <c r="P225" s="84">
        <f>N225+O225</f>
        <v>9000</v>
      </c>
    </row>
    <row r="226" spans="1:16" ht="15.75">
      <c r="A226" s="57">
        <v>130</v>
      </c>
      <c r="B226" s="61" t="s">
        <v>267</v>
      </c>
      <c r="C226" s="18"/>
      <c r="D226" s="18"/>
      <c r="E226" s="18"/>
      <c r="F226" s="18"/>
      <c r="G226" s="17"/>
      <c r="H226" s="17"/>
      <c r="I226" s="17"/>
      <c r="J226" s="17"/>
      <c r="K226" s="15" t="s">
        <v>49</v>
      </c>
      <c r="L226" s="71" t="s">
        <v>362</v>
      </c>
      <c r="M226" s="15"/>
      <c r="N226" s="78">
        <f>N227</f>
        <v>400</v>
      </c>
      <c r="O226" s="78">
        <f>O227</f>
        <v>0</v>
      </c>
      <c r="P226" s="78">
        <f>P227</f>
        <v>400</v>
      </c>
    </row>
    <row r="227" spans="1:16" ht="31.5">
      <c r="A227" s="57">
        <v>131</v>
      </c>
      <c r="B227" s="58" t="s">
        <v>247</v>
      </c>
      <c r="C227" s="18"/>
      <c r="D227" s="18"/>
      <c r="E227" s="18"/>
      <c r="F227" s="18"/>
      <c r="G227" s="17"/>
      <c r="H227" s="17"/>
      <c r="I227" s="17"/>
      <c r="J227" s="17"/>
      <c r="K227" s="15" t="s">
        <v>49</v>
      </c>
      <c r="L227" s="71" t="s">
        <v>362</v>
      </c>
      <c r="M227" s="15" t="s">
        <v>13</v>
      </c>
      <c r="N227" s="78">
        <v>400</v>
      </c>
      <c r="O227" s="90"/>
      <c r="P227" s="84">
        <f>N227+O227</f>
        <v>400</v>
      </c>
    </row>
    <row r="228" spans="1:16" ht="15.75">
      <c r="A228" s="57">
        <v>132</v>
      </c>
      <c r="B228" s="61" t="s">
        <v>268</v>
      </c>
      <c r="C228" s="18"/>
      <c r="D228" s="18"/>
      <c r="E228" s="18"/>
      <c r="F228" s="18"/>
      <c r="G228" s="17"/>
      <c r="H228" s="17"/>
      <c r="I228" s="17"/>
      <c r="J228" s="17"/>
      <c r="K228" s="15" t="s">
        <v>49</v>
      </c>
      <c r="L228" s="71" t="s">
        <v>363</v>
      </c>
      <c r="M228" s="15"/>
      <c r="N228" s="78">
        <f>N229</f>
        <v>1100</v>
      </c>
      <c r="O228" s="78">
        <f>O229</f>
        <v>0</v>
      </c>
      <c r="P228" s="78">
        <f>P229</f>
        <v>1100</v>
      </c>
    </row>
    <row r="229" spans="1:16" ht="31.5">
      <c r="A229" s="57">
        <v>133</v>
      </c>
      <c r="B229" s="58" t="s">
        <v>247</v>
      </c>
      <c r="C229" s="18"/>
      <c r="D229" s="18"/>
      <c r="E229" s="18"/>
      <c r="F229" s="18"/>
      <c r="G229" s="17"/>
      <c r="H229" s="17"/>
      <c r="I229" s="17"/>
      <c r="J229" s="17"/>
      <c r="K229" s="15" t="s">
        <v>49</v>
      </c>
      <c r="L229" s="71" t="s">
        <v>363</v>
      </c>
      <c r="M229" s="15" t="s">
        <v>13</v>
      </c>
      <c r="N229" s="78">
        <v>1100</v>
      </c>
      <c r="O229" s="90"/>
      <c r="P229" s="84">
        <f>N229+O229</f>
        <v>1100</v>
      </c>
    </row>
    <row r="230" spans="1:16" ht="15.75">
      <c r="A230" s="57">
        <v>134</v>
      </c>
      <c r="B230" s="24" t="s">
        <v>51</v>
      </c>
      <c r="C230" s="21" t="e">
        <f>#REF!+#REF!</f>
        <v>#REF!</v>
      </c>
      <c r="D230" s="21" t="e">
        <f>#REF!+#REF!</f>
        <v>#REF!</v>
      </c>
      <c r="E230" s="21"/>
      <c r="F230" s="21"/>
      <c r="G230" s="17" t="e">
        <f>#REF!+G231+G232</f>
        <v>#REF!</v>
      </c>
      <c r="H230" s="17" t="e">
        <f>#REF!+H231+H232</f>
        <v>#REF!</v>
      </c>
      <c r="I230" s="17" t="e">
        <f>#REF!+I231+I232</f>
        <v>#REF!</v>
      </c>
      <c r="J230" s="17" t="e">
        <f>#REF!+J231+J232</f>
        <v>#REF!</v>
      </c>
      <c r="K230" s="15" t="s">
        <v>50</v>
      </c>
      <c r="L230" s="71"/>
      <c r="M230" s="15"/>
      <c r="N230" s="78">
        <f>N231+N233+N235</f>
        <v>56600</v>
      </c>
      <c r="O230" s="78">
        <f>O231+O233+O235</f>
        <v>1828.23222</v>
      </c>
      <c r="P230" s="78">
        <f>P231+P233+P235</f>
        <v>58428.23222</v>
      </c>
    </row>
    <row r="231" spans="1:16" ht="15.75">
      <c r="A231" s="57">
        <v>135</v>
      </c>
      <c r="B231" s="55" t="s">
        <v>269</v>
      </c>
      <c r="C231" s="18"/>
      <c r="D231" s="18"/>
      <c r="E231" s="18" t="s">
        <v>163</v>
      </c>
      <c r="F231" s="19" t="s">
        <v>196</v>
      </c>
      <c r="G231" s="17">
        <v>26786</v>
      </c>
      <c r="H231" s="17"/>
      <c r="I231" s="17">
        <v>45.5</v>
      </c>
      <c r="J231" s="17"/>
      <c r="K231" s="15" t="s">
        <v>50</v>
      </c>
      <c r="L231" s="71" t="s">
        <v>200</v>
      </c>
      <c r="M231" s="15"/>
      <c r="N231" s="78">
        <f>N232</f>
        <v>24600</v>
      </c>
      <c r="O231" s="78">
        <f>O232</f>
        <v>1828.23222</v>
      </c>
      <c r="P231" s="78">
        <f>P232</f>
        <v>26428.23222</v>
      </c>
    </row>
    <row r="232" spans="1:16" ht="31.5">
      <c r="A232" s="57">
        <v>136</v>
      </c>
      <c r="B232" s="58" t="s">
        <v>247</v>
      </c>
      <c r="C232" s="18"/>
      <c r="D232" s="18"/>
      <c r="E232" s="18" t="s">
        <v>200</v>
      </c>
      <c r="F232" s="18">
        <v>327</v>
      </c>
      <c r="G232" s="17">
        <v>880.11854</v>
      </c>
      <c r="H232" s="17"/>
      <c r="I232" s="17"/>
      <c r="J232" s="17"/>
      <c r="K232" s="15" t="s">
        <v>50</v>
      </c>
      <c r="L232" s="72" t="s">
        <v>200</v>
      </c>
      <c r="M232" s="18">
        <v>327</v>
      </c>
      <c r="N232" s="78">
        <v>24600</v>
      </c>
      <c r="O232" s="90">
        <f>1628.23222-500+700</f>
        <v>1828.23222</v>
      </c>
      <c r="P232" s="84">
        <f>N232+O232</f>
        <v>26428.23222</v>
      </c>
    </row>
    <row r="233" spans="1:16" ht="31.5">
      <c r="A233" s="57">
        <v>137</v>
      </c>
      <c r="B233" s="52" t="s">
        <v>270</v>
      </c>
      <c r="C233" s="18"/>
      <c r="D233" s="18"/>
      <c r="E233" s="18"/>
      <c r="F233" s="18"/>
      <c r="G233" s="17">
        <f>G234</f>
        <v>118.501</v>
      </c>
      <c r="H233" s="17">
        <f>H234</f>
        <v>0</v>
      </c>
      <c r="I233" s="17">
        <f>I234</f>
        <v>-118.501</v>
      </c>
      <c r="J233" s="17">
        <f>J234</f>
        <v>0</v>
      </c>
      <c r="K233" s="15" t="s">
        <v>50</v>
      </c>
      <c r="L233" s="71" t="s">
        <v>364</v>
      </c>
      <c r="M233" s="15"/>
      <c r="N233" s="78">
        <f>N234</f>
        <v>32000</v>
      </c>
      <c r="O233" s="78">
        <f>O234</f>
        <v>0</v>
      </c>
      <c r="P233" s="78">
        <f>P234</f>
        <v>32000</v>
      </c>
    </row>
    <row r="234" spans="1:16" ht="31.5">
      <c r="A234" s="57">
        <v>138</v>
      </c>
      <c r="B234" s="52" t="s">
        <v>266</v>
      </c>
      <c r="C234" s="35"/>
      <c r="D234" s="35"/>
      <c r="E234" s="35" t="s">
        <v>179</v>
      </c>
      <c r="F234" s="35">
        <v>816</v>
      </c>
      <c r="G234" s="17">
        <v>118.501</v>
      </c>
      <c r="H234" s="17"/>
      <c r="I234" s="17">
        <v>-118.501</v>
      </c>
      <c r="J234" s="17"/>
      <c r="K234" s="20" t="s">
        <v>50</v>
      </c>
      <c r="L234" s="73" t="s">
        <v>364</v>
      </c>
      <c r="M234" s="20" t="s">
        <v>196</v>
      </c>
      <c r="N234" s="78">
        <v>32000</v>
      </c>
      <c r="O234" s="90"/>
      <c r="P234" s="84">
        <f>N234+O234</f>
        <v>32000</v>
      </c>
    </row>
    <row r="235" spans="1:16" ht="15.75" hidden="1">
      <c r="A235" s="57"/>
      <c r="B235" s="64" t="s">
        <v>222</v>
      </c>
      <c r="C235" s="18"/>
      <c r="D235" s="18"/>
      <c r="E235" s="18"/>
      <c r="F235" s="18"/>
      <c r="G235" s="17"/>
      <c r="H235" s="17"/>
      <c r="I235" s="17"/>
      <c r="J235" s="17"/>
      <c r="K235" s="15" t="s">
        <v>50</v>
      </c>
      <c r="L235" s="71" t="s">
        <v>255</v>
      </c>
      <c r="M235" s="15"/>
      <c r="N235" s="78">
        <f>N236</f>
        <v>0</v>
      </c>
      <c r="O235" s="90"/>
      <c r="P235" s="86"/>
    </row>
    <row r="236" spans="1:16" ht="31.5" hidden="1">
      <c r="A236" s="57"/>
      <c r="B236" s="52" t="s">
        <v>266</v>
      </c>
      <c r="C236" s="18"/>
      <c r="D236" s="18"/>
      <c r="E236" s="18"/>
      <c r="F236" s="18"/>
      <c r="G236" s="17"/>
      <c r="H236" s="17"/>
      <c r="I236" s="17"/>
      <c r="J236" s="17"/>
      <c r="K236" s="15" t="s">
        <v>50</v>
      </c>
      <c r="L236" s="71" t="s">
        <v>255</v>
      </c>
      <c r="M236" s="15" t="s">
        <v>196</v>
      </c>
      <c r="N236" s="78">
        <f>5920-1112.6-4807.4</f>
        <v>0</v>
      </c>
      <c r="O236" s="90"/>
      <c r="P236" s="86"/>
    </row>
    <row r="237" spans="1:16" ht="21" customHeight="1">
      <c r="A237" s="57">
        <v>139</v>
      </c>
      <c r="B237" s="24" t="s">
        <v>299</v>
      </c>
      <c r="C237" s="18"/>
      <c r="D237" s="18"/>
      <c r="E237" s="18"/>
      <c r="F237" s="18"/>
      <c r="G237" s="17"/>
      <c r="H237" s="17"/>
      <c r="I237" s="17"/>
      <c r="J237" s="17"/>
      <c r="K237" s="15" t="s">
        <v>298</v>
      </c>
      <c r="L237" s="71"/>
      <c r="M237" s="15"/>
      <c r="N237" s="78">
        <f>N238+N240</f>
        <v>6558</v>
      </c>
      <c r="O237" s="78">
        <f>O238+O240</f>
        <v>0</v>
      </c>
      <c r="P237" s="78">
        <f>P238+P240</f>
        <v>6558</v>
      </c>
    </row>
    <row r="238" spans="1:16" ht="31.5">
      <c r="A238" s="57">
        <v>140</v>
      </c>
      <c r="B238" s="13" t="s">
        <v>212</v>
      </c>
      <c r="C238" s="28"/>
      <c r="D238" s="28"/>
      <c r="E238" s="18"/>
      <c r="F238" s="20"/>
      <c r="G238" s="17"/>
      <c r="H238" s="17"/>
      <c r="I238" s="17"/>
      <c r="J238" s="17"/>
      <c r="K238" s="15" t="s">
        <v>298</v>
      </c>
      <c r="L238" s="71" t="s">
        <v>103</v>
      </c>
      <c r="M238" s="15"/>
      <c r="N238" s="78">
        <f>N239</f>
        <v>2483</v>
      </c>
      <c r="O238" s="78">
        <f>O239</f>
        <v>0</v>
      </c>
      <c r="P238" s="78">
        <f>P239</f>
        <v>2483</v>
      </c>
    </row>
    <row r="239" spans="1:16" ht="15.75">
      <c r="A239" s="57">
        <v>141</v>
      </c>
      <c r="B239" s="13" t="s">
        <v>214</v>
      </c>
      <c r="C239" s="18"/>
      <c r="D239" s="18"/>
      <c r="E239" s="18"/>
      <c r="F239" s="19"/>
      <c r="G239" s="17"/>
      <c r="H239" s="17"/>
      <c r="I239" s="17"/>
      <c r="J239" s="17"/>
      <c r="K239" s="15" t="s">
        <v>298</v>
      </c>
      <c r="L239" s="71" t="s">
        <v>103</v>
      </c>
      <c r="M239" s="15" t="s">
        <v>135</v>
      </c>
      <c r="N239" s="78">
        <v>2483</v>
      </c>
      <c r="O239" s="90"/>
      <c r="P239" s="84">
        <f>N239+O239</f>
        <v>2483</v>
      </c>
    </row>
    <row r="240" spans="1:16" ht="15.75">
      <c r="A240" s="57">
        <v>142</v>
      </c>
      <c r="B240" s="13" t="s">
        <v>325</v>
      </c>
      <c r="C240" s="28"/>
      <c r="D240" s="28"/>
      <c r="E240" s="18"/>
      <c r="F240" s="19"/>
      <c r="G240" s="17"/>
      <c r="H240" s="17"/>
      <c r="I240" s="17"/>
      <c r="J240" s="17"/>
      <c r="K240" s="15" t="s">
        <v>298</v>
      </c>
      <c r="L240" s="71" t="s">
        <v>324</v>
      </c>
      <c r="M240" s="15"/>
      <c r="N240" s="78">
        <f>N241</f>
        <v>4075</v>
      </c>
      <c r="O240" s="78">
        <f>O241</f>
        <v>0</v>
      </c>
      <c r="P240" s="78">
        <f>P241</f>
        <v>4075</v>
      </c>
    </row>
    <row r="241" spans="1:16" ht="31.5">
      <c r="A241" s="57">
        <v>143</v>
      </c>
      <c r="B241" s="52" t="s">
        <v>266</v>
      </c>
      <c r="C241" s="28"/>
      <c r="D241" s="28"/>
      <c r="E241" s="18"/>
      <c r="F241" s="19"/>
      <c r="G241" s="17"/>
      <c r="H241" s="17"/>
      <c r="I241" s="17"/>
      <c r="J241" s="17"/>
      <c r="K241" s="15" t="s">
        <v>298</v>
      </c>
      <c r="L241" s="71" t="s">
        <v>324</v>
      </c>
      <c r="M241" s="15" t="s">
        <v>196</v>
      </c>
      <c r="N241" s="78">
        <v>4075</v>
      </c>
      <c r="O241" s="90"/>
      <c r="P241" s="84">
        <f>N241+O241</f>
        <v>4075</v>
      </c>
    </row>
    <row r="242" spans="1:16" ht="15.75">
      <c r="A242" s="57">
        <v>144</v>
      </c>
      <c r="B242" s="53" t="s">
        <v>2</v>
      </c>
      <c r="C242" s="14" t="e">
        <f>#REF!+C249+C263+C264</f>
        <v>#REF!</v>
      </c>
      <c r="D242" s="14" t="e">
        <f>#REF!+D249+D263+D264</f>
        <v>#REF!</v>
      </c>
      <c r="E242" s="14"/>
      <c r="F242" s="14"/>
      <c r="G242" s="11" t="e">
        <f>#REF!+#REF!+G249+G263</f>
        <v>#REF!</v>
      </c>
      <c r="H242" s="11" t="e">
        <f>#REF!+#REF!+H249+H263</f>
        <v>#REF!</v>
      </c>
      <c r="I242" s="11" t="e">
        <f>#REF!+#REF!+I249+I263</f>
        <v>#REF!</v>
      </c>
      <c r="J242" s="11" t="e">
        <f>#REF!+#REF!+J249+J263</f>
        <v>#REF!</v>
      </c>
      <c r="K242" s="16" t="s">
        <v>54</v>
      </c>
      <c r="L242" s="70"/>
      <c r="M242" s="16"/>
      <c r="N242" s="77">
        <f>N249+N263+N243+N268</f>
        <v>348029.7347</v>
      </c>
      <c r="O242" s="77">
        <f>O249+O263+O243+O268</f>
        <v>24028.52126</v>
      </c>
      <c r="P242" s="77">
        <f>P249+P263+P243+P268</f>
        <v>372058.25596</v>
      </c>
    </row>
    <row r="243" spans="1:16" ht="20.25" customHeight="1">
      <c r="A243" s="57">
        <v>145</v>
      </c>
      <c r="B243" s="55" t="s">
        <v>281</v>
      </c>
      <c r="C243" s="21"/>
      <c r="D243" s="21"/>
      <c r="E243" s="21"/>
      <c r="F243" s="21"/>
      <c r="G243" s="17"/>
      <c r="H243" s="17"/>
      <c r="I243" s="17"/>
      <c r="J243" s="17"/>
      <c r="K243" s="15" t="s">
        <v>55</v>
      </c>
      <c r="L243" s="71"/>
      <c r="M243" s="15"/>
      <c r="N243" s="78">
        <f>N244+N246</f>
        <v>9861.9</v>
      </c>
      <c r="O243" s="78">
        <f>O244+O246</f>
        <v>0.92119</v>
      </c>
      <c r="P243" s="78">
        <f>P244+P246</f>
        <v>9862.82119</v>
      </c>
    </row>
    <row r="244" spans="1:16" ht="21" customHeight="1" hidden="1">
      <c r="A244" s="57">
        <v>158</v>
      </c>
      <c r="B244" s="61" t="s">
        <v>283</v>
      </c>
      <c r="C244" s="21"/>
      <c r="D244" s="21"/>
      <c r="E244" s="21"/>
      <c r="F244" s="21"/>
      <c r="G244" s="17"/>
      <c r="H244" s="17"/>
      <c r="I244" s="17"/>
      <c r="J244" s="17"/>
      <c r="K244" s="15" t="s">
        <v>55</v>
      </c>
      <c r="L244" s="71" t="s">
        <v>282</v>
      </c>
      <c r="M244" s="15"/>
      <c r="N244" s="78">
        <f>N245</f>
        <v>0</v>
      </c>
      <c r="O244" s="78">
        <f>O245</f>
        <v>0</v>
      </c>
      <c r="P244" s="78">
        <f>P245</f>
        <v>0</v>
      </c>
    </row>
    <row r="245" spans="1:16" ht="31.5" customHeight="1" hidden="1">
      <c r="A245" s="57">
        <v>159</v>
      </c>
      <c r="B245" s="58" t="s">
        <v>247</v>
      </c>
      <c r="C245" s="21"/>
      <c r="D245" s="21"/>
      <c r="E245" s="21"/>
      <c r="F245" s="21"/>
      <c r="G245" s="17"/>
      <c r="H245" s="17"/>
      <c r="I245" s="17"/>
      <c r="J245" s="17"/>
      <c r="K245" s="15" t="s">
        <v>55</v>
      </c>
      <c r="L245" s="71" t="s">
        <v>282</v>
      </c>
      <c r="M245" s="15" t="s">
        <v>13</v>
      </c>
      <c r="N245" s="78"/>
      <c r="O245" s="78"/>
      <c r="P245" s="78"/>
    </row>
    <row r="246" spans="1:16" ht="21" customHeight="1">
      <c r="A246" s="57">
        <v>146</v>
      </c>
      <c r="B246" s="55" t="s">
        <v>284</v>
      </c>
      <c r="C246" s="21"/>
      <c r="D246" s="21"/>
      <c r="E246" s="21"/>
      <c r="F246" s="21"/>
      <c r="G246" s="17"/>
      <c r="H246" s="17"/>
      <c r="I246" s="17"/>
      <c r="J246" s="17"/>
      <c r="K246" s="20" t="s">
        <v>55</v>
      </c>
      <c r="L246" s="73" t="s">
        <v>140</v>
      </c>
      <c r="M246" s="20"/>
      <c r="N246" s="78">
        <f>N247+N248</f>
        <v>9861.9</v>
      </c>
      <c r="O246" s="78">
        <f>O247+O248</f>
        <v>0.92119</v>
      </c>
      <c r="P246" s="78">
        <f>P247+P248</f>
        <v>9862.82119</v>
      </c>
    </row>
    <row r="247" spans="1:16" ht="30" customHeight="1">
      <c r="A247" s="57">
        <v>147</v>
      </c>
      <c r="B247" s="58" t="s">
        <v>247</v>
      </c>
      <c r="C247" s="21"/>
      <c r="D247" s="21"/>
      <c r="E247" s="21"/>
      <c r="F247" s="21"/>
      <c r="G247" s="17"/>
      <c r="H247" s="17"/>
      <c r="I247" s="17"/>
      <c r="J247" s="17"/>
      <c r="K247" s="20" t="s">
        <v>55</v>
      </c>
      <c r="L247" s="73" t="s">
        <v>140</v>
      </c>
      <c r="M247" s="20" t="s">
        <v>13</v>
      </c>
      <c r="N247" s="78">
        <v>9452</v>
      </c>
      <c r="O247" s="83">
        <v>0.92119</v>
      </c>
      <c r="P247" s="84">
        <f>N247+O247</f>
        <v>9452.92119</v>
      </c>
    </row>
    <row r="248" spans="1:16" ht="30" customHeight="1">
      <c r="A248" s="57">
        <v>148</v>
      </c>
      <c r="B248" s="58" t="s">
        <v>250</v>
      </c>
      <c r="C248" s="21"/>
      <c r="D248" s="21"/>
      <c r="E248" s="21"/>
      <c r="F248" s="21"/>
      <c r="G248" s="17"/>
      <c r="H248" s="17"/>
      <c r="I248" s="17"/>
      <c r="J248" s="17"/>
      <c r="K248" s="20" t="s">
        <v>55</v>
      </c>
      <c r="L248" s="73" t="s">
        <v>140</v>
      </c>
      <c r="M248" s="20" t="s">
        <v>249</v>
      </c>
      <c r="N248" s="78">
        <v>409.9</v>
      </c>
      <c r="O248" s="90"/>
      <c r="P248" s="84">
        <f>N248+O248</f>
        <v>409.9</v>
      </c>
    </row>
    <row r="249" spans="1:16" ht="15.75">
      <c r="A249" s="57">
        <v>149</v>
      </c>
      <c r="B249" s="24" t="s">
        <v>158</v>
      </c>
      <c r="C249" s="21" t="e">
        <f>#REF!+#REF!+#REF!</f>
        <v>#REF!</v>
      </c>
      <c r="D249" s="21" t="e">
        <f>#REF!+#REF!+#REF!</f>
        <v>#REF!</v>
      </c>
      <c r="E249" s="21"/>
      <c r="F249" s="21"/>
      <c r="G249" s="17" t="e">
        <f>#REF!</f>
        <v>#REF!</v>
      </c>
      <c r="H249" s="17" t="e">
        <f>#REF!</f>
        <v>#REF!</v>
      </c>
      <c r="I249" s="17" t="e">
        <f>#REF!</f>
        <v>#REF!</v>
      </c>
      <c r="J249" s="17" t="e">
        <f>#REF!</f>
        <v>#REF!</v>
      </c>
      <c r="K249" s="15" t="s">
        <v>56</v>
      </c>
      <c r="L249" s="71"/>
      <c r="M249" s="15"/>
      <c r="N249" s="78">
        <f>N250</f>
        <v>309445.6</v>
      </c>
      <c r="O249" s="78">
        <f>O250</f>
        <v>22902.9</v>
      </c>
      <c r="P249" s="78">
        <f>P250</f>
        <v>332348.5</v>
      </c>
    </row>
    <row r="250" spans="1:16" ht="15.75">
      <c r="A250" s="57">
        <v>150</v>
      </c>
      <c r="B250" s="24" t="s">
        <v>300</v>
      </c>
      <c r="C250" s="21"/>
      <c r="D250" s="23"/>
      <c r="E250" s="18" t="s">
        <v>164</v>
      </c>
      <c r="F250" s="26" t="s">
        <v>160</v>
      </c>
      <c r="G250" s="17">
        <v>24902</v>
      </c>
      <c r="H250" s="17"/>
      <c r="I250" s="17">
        <v>-24902</v>
      </c>
      <c r="J250" s="17"/>
      <c r="K250" s="15" t="s">
        <v>56</v>
      </c>
      <c r="L250" s="71" t="s">
        <v>117</v>
      </c>
      <c r="M250" s="15"/>
      <c r="N250" s="78">
        <f>N251+N252+N253+N254+N255+N256+N257+N258+N261+N260+N259</f>
        <v>309445.6</v>
      </c>
      <c r="O250" s="78">
        <f>O251+O252+O253+O254+O255+O256+O257+O258+O261+O260+O259</f>
        <v>22902.9</v>
      </c>
      <c r="P250" s="78">
        <f>P251+P252+P253+P254+P255+P256+P257+P258+P261+P260+P259</f>
        <v>332348.5</v>
      </c>
    </row>
    <row r="251" spans="1:16" ht="30.75" customHeight="1">
      <c r="A251" s="57">
        <v>151</v>
      </c>
      <c r="B251" s="31" t="s">
        <v>301</v>
      </c>
      <c r="C251" s="21"/>
      <c r="D251" s="23"/>
      <c r="E251" s="35" t="s">
        <v>164</v>
      </c>
      <c r="F251" s="65" t="s">
        <v>199</v>
      </c>
      <c r="G251" s="17">
        <v>0</v>
      </c>
      <c r="H251" s="17"/>
      <c r="I251" s="17">
        <v>236950.45971</v>
      </c>
      <c r="J251" s="17"/>
      <c r="K251" s="20" t="s">
        <v>56</v>
      </c>
      <c r="L251" s="73" t="s">
        <v>117</v>
      </c>
      <c r="M251" s="35">
        <v>572</v>
      </c>
      <c r="N251" s="78">
        <v>166264.7</v>
      </c>
      <c r="O251" s="90"/>
      <c r="P251" s="84">
        <f aca="true" t="shared" si="9" ref="P251:P261">N251+O251</f>
        <v>166264.7</v>
      </c>
    </row>
    <row r="252" spans="1:16" ht="47.25" customHeight="1" hidden="1">
      <c r="A252" s="57"/>
      <c r="B252" s="13" t="s">
        <v>303</v>
      </c>
      <c r="C252" s="21"/>
      <c r="D252" s="23"/>
      <c r="E252" s="18"/>
      <c r="F252" s="26"/>
      <c r="G252" s="17"/>
      <c r="H252" s="17"/>
      <c r="I252" s="17"/>
      <c r="J252" s="17"/>
      <c r="K252" s="15" t="s">
        <v>56</v>
      </c>
      <c r="L252" s="71" t="s">
        <v>117</v>
      </c>
      <c r="M252" s="18">
        <v>703</v>
      </c>
      <c r="N252" s="78">
        <f>340-340</f>
        <v>0</v>
      </c>
      <c r="O252" s="90"/>
      <c r="P252" s="84">
        <f t="shared" si="9"/>
        <v>0</v>
      </c>
    </row>
    <row r="253" spans="1:16" ht="47.25">
      <c r="A253" s="57">
        <v>152</v>
      </c>
      <c r="B253" s="31" t="s">
        <v>304</v>
      </c>
      <c r="C253" s="21"/>
      <c r="D253" s="23"/>
      <c r="E253" s="35"/>
      <c r="F253" s="65"/>
      <c r="G253" s="17"/>
      <c r="H253" s="17"/>
      <c r="I253" s="17"/>
      <c r="J253" s="17"/>
      <c r="K253" s="20" t="s">
        <v>56</v>
      </c>
      <c r="L253" s="74" t="s">
        <v>117</v>
      </c>
      <c r="M253" s="35">
        <v>496</v>
      </c>
      <c r="N253" s="78">
        <v>442.2</v>
      </c>
      <c r="O253" s="90"/>
      <c r="P253" s="84">
        <f t="shared" si="9"/>
        <v>442.2</v>
      </c>
    </row>
    <row r="254" spans="1:16" ht="34.5" customHeight="1">
      <c r="A254" s="57">
        <v>153</v>
      </c>
      <c r="B254" s="13" t="s">
        <v>354</v>
      </c>
      <c r="C254" s="21"/>
      <c r="D254" s="23"/>
      <c r="E254" s="18"/>
      <c r="F254" s="26"/>
      <c r="G254" s="17"/>
      <c r="H254" s="17"/>
      <c r="I254" s="17"/>
      <c r="J254" s="17"/>
      <c r="K254" s="15" t="s">
        <v>56</v>
      </c>
      <c r="L254" s="72" t="s">
        <v>117</v>
      </c>
      <c r="M254" s="18">
        <v>749</v>
      </c>
      <c r="N254" s="78">
        <v>22157.7</v>
      </c>
      <c r="O254" s="90"/>
      <c r="P254" s="84">
        <f t="shared" si="9"/>
        <v>22157.7</v>
      </c>
    </row>
    <row r="255" spans="1:16" ht="47.25">
      <c r="A255" s="57">
        <v>154</v>
      </c>
      <c r="B255" s="13" t="s">
        <v>305</v>
      </c>
      <c r="C255" s="21"/>
      <c r="D255" s="23"/>
      <c r="E255" s="18"/>
      <c r="F255" s="26"/>
      <c r="G255" s="17"/>
      <c r="H255" s="17"/>
      <c r="I255" s="17"/>
      <c r="J255" s="17"/>
      <c r="K255" s="15" t="s">
        <v>56</v>
      </c>
      <c r="L255" s="72" t="s">
        <v>117</v>
      </c>
      <c r="M255" s="18">
        <v>494</v>
      </c>
      <c r="N255" s="78">
        <v>57.7</v>
      </c>
      <c r="O255" s="90"/>
      <c r="P255" s="84">
        <f t="shared" si="9"/>
        <v>57.7</v>
      </c>
    </row>
    <row r="256" spans="1:16" ht="0.75" customHeight="1" hidden="1">
      <c r="A256" s="57">
        <v>169</v>
      </c>
      <c r="B256" s="13" t="s">
        <v>306</v>
      </c>
      <c r="C256" s="21"/>
      <c r="D256" s="23"/>
      <c r="E256" s="18"/>
      <c r="F256" s="26"/>
      <c r="G256" s="17"/>
      <c r="H256" s="17"/>
      <c r="I256" s="17"/>
      <c r="J256" s="17"/>
      <c r="K256" s="15" t="s">
        <v>56</v>
      </c>
      <c r="L256" s="72" t="s">
        <v>117</v>
      </c>
      <c r="M256" s="18">
        <v>611</v>
      </c>
      <c r="N256" s="78"/>
      <c r="O256" s="90"/>
      <c r="P256" s="84">
        <f t="shared" si="9"/>
        <v>0</v>
      </c>
    </row>
    <row r="257" spans="1:16" ht="15.75">
      <c r="A257" s="57">
        <v>155</v>
      </c>
      <c r="B257" s="36" t="s">
        <v>302</v>
      </c>
      <c r="C257" s="21"/>
      <c r="D257" s="23"/>
      <c r="E257" s="18"/>
      <c r="F257" s="26"/>
      <c r="G257" s="17"/>
      <c r="H257" s="17"/>
      <c r="I257" s="17"/>
      <c r="J257" s="17"/>
      <c r="K257" s="15" t="s">
        <v>56</v>
      </c>
      <c r="L257" s="72" t="s">
        <v>117</v>
      </c>
      <c r="M257" s="18">
        <v>483</v>
      </c>
      <c r="N257" s="78">
        <v>93061.9</v>
      </c>
      <c r="O257" s="90">
        <f>486.4+752.8+22796.3+480-1612.6</f>
        <v>22902.9</v>
      </c>
      <c r="P257" s="84">
        <f t="shared" si="9"/>
        <v>115964.8</v>
      </c>
    </row>
    <row r="258" spans="1:16" ht="0.75" customHeight="1" hidden="1">
      <c r="A258" s="57">
        <v>171</v>
      </c>
      <c r="B258" s="24" t="s">
        <v>319</v>
      </c>
      <c r="C258" s="21"/>
      <c r="D258" s="23"/>
      <c r="E258" s="18"/>
      <c r="F258" s="26"/>
      <c r="G258" s="17"/>
      <c r="H258" s="17"/>
      <c r="I258" s="17"/>
      <c r="J258" s="17"/>
      <c r="K258" s="15" t="s">
        <v>56</v>
      </c>
      <c r="L258" s="71" t="s">
        <v>117</v>
      </c>
      <c r="M258" s="18">
        <v>807</v>
      </c>
      <c r="N258" s="78"/>
      <c r="O258" s="90"/>
      <c r="P258" s="84">
        <f t="shared" si="9"/>
        <v>0</v>
      </c>
    </row>
    <row r="259" spans="1:16" ht="47.25" hidden="1">
      <c r="A259" s="57">
        <v>172</v>
      </c>
      <c r="B259" s="24" t="s">
        <v>323</v>
      </c>
      <c r="C259" s="21"/>
      <c r="D259" s="23"/>
      <c r="E259" s="18"/>
      <c r="F259" s="26"/>
      <c r="G259" s="17"/>
      <c r="H259" s="17"/>
      <c r="I259" s="17"/>
      <c r="J259" s="17"/>
      <c r="K259" s="15" t="s">
        <v>56</v>
      </c>
      <c r="L259" s="71" t="s">
        <v>117</v>
      </c>
      <c r="M259" s="18">
        <v>811</v>
      </c>
      <c r="N259" s="78"/>
      <c r="O259" s="90"/>
      <c r="P259" s="84">
        <f t="shared" si="9"/>
        <v>0</v>
      </c>
    </row>
    <row r="260" spans="1:16" ht="63" hidden="1">
      <c r="A260" s="57"/>
      <c r="B260" s="46" t="s">
        <v>322</v>
      </c>
      <c r="C260" s="21"/>
      <c r="D260" s="23"/>
      <c r="E260" s="18"/>
      <c r="F260" s="26"/>
      <c r="G260" s="17"/>
      <c r="H260" s="17"/>
      <c r="I260" s="17"/>
      <c r="J260" s="17"/>
      <c r="K260" s="15" t="s">
        <v>56</v>
      </c>
      <c r="L260" s="71" t="s">
        <v>117</v>
      </c>
      <c r="M260" s="18">
        <v>562</v>
      </c>
      <c r="N260" s="78">
        <f>5.504+11+15-31.504</f>
        <v>0</v>
      </c>
      <c r="O260" s="90"/>
      <c r="P260" s="84">
        <f t="shared" si="9"/>
        <v>0</v>
      </c>
    </row>
    <row r="261" spans="1:16" ht="21" customHeight="1">
      <c r="A261" s="57">
        <v>156</v>
      </c>
      <c r="B261" s="36" t="s">
        <v>307</v>
      </c>
      <c r="C261" s="21"/>
      <c r="D261" s="23"/>
      <c r="E261" s="18"/>
      <c r="F261" s="26"/>
      <c r="G261" s="17"/>
      <c r="H261" s="17"/>
      <c r="I261" s="17"/>
      <c r="J261" s="17"/>
      <c r="K261" s="15" t="s">
        <v>56</v>
      </c>
      <c r="L261" s="71" t="s">
        <v>117</v>
      </c>
      <c r="M261" s="18">
        <v>563</v>
      </c>
      <c r="N261" s="78">
        <v>27461.4</v>
      </c>
      <c r="O261" s="90"/>
      <c r="P261" s="84">
        <f t="shared" si="9"/>
        <v>27461.4</v>
      </c>
    </row>
    <row r="262" spans="1:16" ht="15.75" hidden="1">
      <c r="A262" s="57">
        <v>176</v>
      </c>
      <c r="B262" s="13" t="s">
        <v>312</v>
      </c>
      <c r="C262" s="21"/>
      <c r="D262" s="23"/>
      <c r="E262" s="18"/>
      <c r="F262" s="26"/>
      <c r="G262" s="17"/>
      <c r="H262" s="17"/>
      <c r="I262" s="17"/>
      <c r="J262" s="17"/>
      <c r="K262" s="15" t="s">
        <v>56</v>
      </c>
      <c r="L262" s="71" t="s">
        <v>329</v>
      </c>
      <c r="M262" s="18">
        <v>482</v>
      </c>
      <c r="N262" s="78"/>
      <c r="O262" s="90"/>
      <c r="P262" s="86"/>
    </row>
    <row r="263" spans="1:16" ht="15.75" hidden="1">
      <c r="A263" s="57">
        <v>177</v>
      </c>
      <c r="B263" s="24" t="s">
        <v>59</v>
      </c>
      <c r="C263" s="21" t="e">
        <f>#REF!</f>
        <v>#REF!</v>
      </c>
      <c r="D263" s="21" t="e">
        <f>#REF!</f>
        <v>#REF!</v>
      </c>
      <c r="E263" s="21"/>
      <c r="F263" s="21"/>
      <c r="G263" s="17">
        <f>G267</f>
        <v>6098</v>
      </c>
      <c r="H263" s="17">
        <f>H267</f>
        <v>0</v>
      </c>
      <c r="I263" s="17">
        <f>I267</f>
        <v>0</v>
      </c>
      <c r="J263" s="17">
        <f>J267</f>
        <v>0</v>
      </c>
      <c r="K263" s="15" t="s">
        <v>58</v>
      </c>
      <c r="L263" s="72"/>
      <c r="M263" s="18"/>
      <c r="N263" s="78">
        <f>N266</f>
        <v>0</v>
      </c>
      <c r="O263" s="90"/>
      <c r="P263" s="86"/>
    </row>
    <row r="264" spans="1:16" ht="15.75" customHeight="1" hidden="1">
      <c r="A264" s="57">
        <v>175</v>
      </c>
      <c r="B264" s="24" t="s">
        <v>92</v>
      </c>
      <c r="C264" s="21">
        <f>C265+C266</f>
        <v>0</v>
      </c>
      <c r="D264" s="21">
        <f>D265+D266</f>
        <v>10281</v>
      </c>
      <c r="E264" s="21"/>
      <c r="F264" s="21"/>
      <c r="G264" s="17"/>
      <c r="H264" s="17"/>
      <c r="I264" s="17"/>
      <c r="J264" s="17"/>
      <c r="K264" s="15" t="s">
        <v>60</v>
      </c>
      <c r="L264" s="71"/>
      <c r="M264" s="15"/>
      <c r="N264" s="78" t="e">
        <f>#REF!</f>
        <v>#REF!</v>
      </c>
      <c r="O264" s="90"/>
      <c r="P264" s="86"/>
    </row>
    <row r="265" spans="1:16" ht="31.5" hidden="1">
      <c r="A265" s="57">
        <v>180</v>
      </c>
      <c r="B265" s="24" t="s">
        <v>57</v>
      </c>
      <c r="C265" s="21"/>
      <c r="D265" s="23">
        <v>8361</v>
      </c>
      <c r="E265" s="18" t="s">
        <v>103</v>
      </c>
      <c r="F265" s="26" t="s">
        <v>135</v>
      </c>
      <c r="G265" s="17"/>
      <c r="H265" s="17"/>
      <c r="I265" s="17"/>
      <c r="J265" s="17"/>
      <c r="K265" s="15" t="s">
        <v>60</v>
      </c>
      <c r="L265" s="71"/>
      <c r="M265" s="15"/>
      <c r="N265" s="78" t="e">
        <f>#REF!</f>
        <v>#REF!</v>
      </c>
      <c r="O265" s="90"/>
      <c r="P265" s="86"/>
    </row>
    <row r="266" spans="1:16" ht="31.5" hidden="1">
      <c r="A266" s="57">
        <v>178</v>
      </c>
      <c r="B266" s="31" t="s">
        <v>274</v>
      </c>
      <c r="C266" s="21"/>
      <c r="D266" s="23">
        <v>1920</v>
      </c>
      <c r="E266" s="18" t="s">
        <v>103</v>
      </c>
      <c r="F266" s="26" t="s">
        <v>135</v>
      </c>
      <c r="G266" s="17"/>
      <c r="H266" s="17"/>
      <c r="I266" s="17"/>
      <c r="J266" s="17"/>
      <c r="K266" s="15" t="s">
        <v>58</v>
      </c>
      <c r="L266" s="71" t="s">
        <v>273</v>
      </c>
      <c r="M266" s="15"/>
      <c r="N266" s="78">
        <f>N267</f>
        <v>0</v>
      </c>
      <c r="O266" s="90"/>
      <c r="P266" s="86"/>
    </row>
    <row r="267" spans="1:16" ht="15.75" hidden="1">
      <c r="A267" s="57">
        <v>179</v>
      </c>
      <c r="B267" s="55" t="s">
        <v>275</v>
      </c>
      <c r="C267" s="18">
        <v>6253</v>
      </c>
      <c r="D267" s="18">
        <v>7098</v>
      </c>
      <c r="E267" s="18" t="s">
        <v>116</v>
      </c>
      <c r="F267" s="26" t="s">
        <v>198</v>
      </c>
      <c r="G267" s="17">
        <v>6098</v>
      </c>
      <c r="H267" s="17"/>
      <c r="I267" s="17"/>
      <c r="J267" s="17"/>
      <c r="K267" s="15" t="s">
        <v>58</v>
      </c>
      <c r="L267" s="71" t="s">
        <v>273</v>
      </c>
      <c r="M267" s="15" t="s">
        <v>198</v>
      </c>
      <c r="N267" s="78"/>
      <c r="O267" s="90"/>
      <c r="P267" s="86"/>
    </row>
    <row r="268" spans="1:16" ht="15.75">
      <c r="A268" s="57">
        <v>157</v>
      </c>
      <c r="B268" s="24" t="s">
        <v>92</v>
      </c>
      <c r="C268" s="18"/>
      <c r="D268" s="18"/>
      <c r="E268" s="18"/>
      <c r="F268" s="26"/>
      <c r="G268" s="17"/>
      <c r="H268" s="17"/>
      <c r="I268" s="17"/>
      <c r="J268" s="17"/>
      <c r="K268" s="15" t="s">
        <v>60</v>
      </c>
      <c r="L268" s="71"/>
      <c r="M268" s="15"/>
      <c r="N268" s="78">
        <f>N269+N271</f>
        <v>28722.2347</v>
      </c>
      <c r="O268" s="78">
        <f>O269+O271</f>
        <v>1124.70007</v>
      </c>
      <c r="P268" s="78">
        <f>P269+P271</f>
        <v>29846.93477</v>
      </c>
    </row>
    <row r="269" spans="1:16" ht="31.5">
      <c r="A269" s="57">
        <v>158</v>
      </c>
      <c r="B269" s="13" t="s">
        <v>212</v>
      </c>
      <c r="C269" s="18"/>
      <c r="D269" s="18"/>
      <c r="E269" s="18"/>
      <c r="F269" s="26"/>
      <c r="G269" s="17"/>
      <c r="H269" s="17"/>
      <c r="I269" s="17"/>
      <c r="J269" s="17"/>
      <c r="K269" s="15" t="s">
        <v>60</v>
      </c>
      <c r="L269" s="71" t="s">
        <v>103</v>
      </c>
      <c r="M269" s="15"/>
      <c r="N269" s="78">
        <f>N270</f>
        <v>25915.5</v>
      </c>
      <c r="O269" s="78">
        <f>O270</f>
        <v>1124.7</v>
      </c>
      <c r="P269" s="78">
        <f>P270</f>
        <v>27040.2</v>
      </c>
    </row>
    <row r="270" spans="1:16" ht="15.75">
      <c r="A270" s="57">
        <v>159</v>
      </c>
      <c r="B270" s="13" t="s">
        <v>214</v>
      </c>
      <c r="C270" s="18"/>
      <c r="D270" s="18"/>
      <c r="E270" s="18"/>
      <c r="F270" s="26"/>
      <c r="G270" s="17"/>
      <c r="H270" s="17"/>
      <c r="I270" s="17"/>
      <c r="J270" s="17"/>
      <c r="K270" s="15" t="s">
        <v>60</v>
      </c>
      <c r="L270" s="71" t="s">
        <v>103</v>
      </c>
      <c r="M270" s="15" t="s">
        <v>135</v>
      </c>
      <c r="N270" s="78">
        <v>25915.5</v>
      </c>
      <c r="O270" s="90">
        <v>1124.7</v>
      </c>
      <c r="P270" s="84">
        <f>N270+O270</f>
        <v>27040.2</v>
      </c>
    </row>
    <row r="271" spans="1:16" ht="15.75">
      <c r="A271" s="57">
        <v>160</v>
      </c>
      <c r="B271" s="24" t="s">
        <v>300</v>
      </c>
      <c r="C271" s="18"/>
      <c r="D271" s="18"/>
      <c r="E271" s="18"/>
      <c r="F271" s="26"/>
      <c r="G271" s="17"/>
      <c r="H271" s="17"/>
      <c r="I271" s="17"/>
      <c r="J271" s="17"/>
      <c r="K271" s="15" t="s">
        <v>60</v>
      </c>
      <c r="L271" s="72" t="s">
        <v>117</v>
      </c>
      <c r="M271" s="15"/>
      <c r="N271" s="78">
        <f>N272</f>
        <v>2806.7347</v>
      </c>
      <c r="O271" s="78">
        <f>O272</f>
        <v>7E-05</v>
      </c>
      <c r="P271" s="78">
        <f>P272</f>
        <v>2806.73477</v>
      </c>
    </row>
    <row r="272" spans="1:16" ht="31.5">
      <c r="A272" s="57">
        <v>161</v>
      </c>
      <c r="B272" s="52" t="s">
        <v>308</v>
      </c>
      <c r="C272" s="35"/>
      <c r="D272" s="35"/>
      <c r="E272" s="35"/>
      <c r="F272" s="26"/>
      <c r="G272" s="17"/>
      <c r="H272" s="17"/>
      <c r="I272" s="17"/>
      <c r="J272" s="17"/>
      <c r="K272" s="20" t="s">
        <v>60</v>
      </c>
      <c r="L272" s="74" t="s">
        <v>117</v>
      </c>
      <c r="M272" s="21">
        <v>606</v>
      </c>
      <c r="N272" s="78">
        <v>2806.7347</v>
      </c>
      <c r="O272" s="90">
        <v>7E-05</v>
      </c>
      <c r="P272" s="84">
        <f>N272+O272</f>
        <v>2806.73477</v>
      </c>
    </row>
    <row r="273" spans="1:16" ht="15.75">
      <c r="A273" s="57">
        <v>162</v>
      </c>
      <c r="B273" s="66" t="s">
        <v>3</v>
      </c>
      <c r="C273" s="23" t="e">
        <f>#REF!+#REF!+C49+#REF!+C117+#REF!+#REF!+#REF!+C214</f>
        <v>#REF!</v>
      </c>
      <c r="D273" s="23" t="e">
        <f>#REF!+#REF!+D49+#REF!+D117+#REF!+#REF!+#REF!+D214</f>
        <v>#REF!</v>
      </c>
      <c r="E273" s="35"/>
      <c r="F273" s="21"/>
      <c r="G273" s="17" t="e">
        <f>#REF!+G49+#REF!+G117+G148+#REF!+#REF!+#REF!+G214</f>
        <v>#REF!</v>
      </c>
      <c r="H273" s="17" t="e">
        <f>#REF!+H49+#REF!+H117+H148+#REF!+#REF!+#REF!+H214</f>
        <v>#REF!</v>
      </c>
      <c r="I273" s="17" t="e">
        <f>#REF!+I49+#REF!+I117+I148+#REF!+#REF!+#REF!+I214</f>
        <v>#REF!</v>
      </c>
      <c r="J273" s="17" t="e">
        <f>#REF!+J49+#REF!+J117+J148+#REF!+#REF!+#REF!+J214</f>
        <v>#REF!</v>
      </c>
      <c r="K273" s="20"/>
      <c r="L273" s="73"/>
      <c r="M273" s="20"/>
      <c r="N273" s="77">
        <f>N14+N86+N122+N153+N165+N173+N201+N218+N242</f>
        <v>2543218.95613</v>
      </c>
      <c r="O273" s="77">
        <f>O14+O86+O122+O153+O165+O173+O201+O218+O242</f>
        <v>113562.78057</v>
      </c>
      <c r="P273" s="77">
        <f>P14+P86+P122+P153+P165+P173+P201+P218+P242</f>
        <v>2656781.7367</v>
      </c>
    </row>
    <row r="274" spans="1:15" ht="12.75">
      <c r="A274" s="95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7">
        <v>114702.90357</v>
      </c>
    </row>
    <row r="275" spans="1:15" ht="12.75">
      <c r="A275" s="98"/>
      <c r="N275" s="99"/>
      <c r="O275" s="100">
        <f>O273-O274</f>
        <v>-1140.123</v>
      </c>
    </row>
    <row r="276" spans="1:14" ht="12.75">
      <c r="A276" s="101"/>
      <c r="N276" s="102"/>
    </row>
    <row r="278" ht="12.75">
      <c r="N278" s="99"/>
    </row>
    <row r="281" spans="9:14" ht="12.75">
      <c r="I281" s="99">
        <f>H274+I274+J274</f>
        <v>0</v>
      </c>
      <c r="N281" s="99"/>
    </row>
    <row r="283" ht="12.75">
      <c r="N283" s="99"/>
    </row>
    <row r="288" ht="12.75">
      <c r="D288" s="103"/>
    </row>
  </sheetData>
  <mergeCells count="17">
    <mergeCell ref="B9:M9"/>
    <mergeCell ref="A12:A13"/>
    <mergeCell ref="L12:L13"/>
    <mergeCell ref="M12:M13"/>
    <mergeCell ref="H12:H13"/>
    <mergeCell ref="I12:I13"/>
    <mergeCell ref="G12:G13"/>
    <mergeCell ref="O12:O13"/>
    <mergeCell ref="P12:P13"/>
    <mergeCell ref="N12:N13"/>
    <mergeCell ref="B2:F2"/>
    <mergeCell ref="C12:C13"/>
    <mergeCell ref="J12:J13"/>
    <mergeCell ref="K12:K13"/>
    <mergeCell ref="E12:E13"/>
    <mergeCell ref="F12:F13"/>
    <mergeCell ref="B12:B13"/>
  </mergeCells>
  <printOptions/>
  <pageMargins left="0.7874015748031497" right="0" top="0.3937007874015748" bottom="0.5905511811023623" header="0.4330708661417323" footer="0.5118110236220472"/>
  <pageSetup horizontalDpi="300" verticalDpi="300" orientation="portrait" paperSize="9" scale="79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2007-03-26T06:54:54Z</cp:lastPrinted>
  <dcterms:created xsi:type="dcterms:W3CDTF">2000-12-19T06:01:59Z</dcterms:created>
  <dcterms:modified xsi:type="dcterms:W3CDTF">2007-04-03T08:49:51Z</dcterms:modified>
  <cp:category/>
  <cp:version/>
  <cp:contentType/>
  <cp:contentStatus/>
</cp:coreProperties>
</file>