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firstSheet="1" activeTab="1"/>
  </bookViews>
  <sheets>
    <sheet name="прил.11 (10.05.07) " sheetId="1" r:id="rId1"/>
    <sheet name="прил.11 (расп.Прав10.05 (16.05)" sheetId="2" r:id="rId2"/>
  </sheets>
  <definedNames>
    <definedName name="_xlnm.Print_Area" localSheetId="1">'прил.11 (расп.Прав10.05 (16.05)'!$A$1:$H$131</definedName>
  </definedNames>
  <calcPr fullCalcOnLoad="1"/>
</workbook>
</file>

<file path=xl/sharedStrings.xml><?xml version="1.0" encoding="utf-8"?>
<sst xmlns="http://schemas.openxmlformats.org/spreadsheetml/2006/main" count="402" uniqueCount="163">
  <si>
    <t>Наименование показателей</t>
  </si>
  <si>
    <t>сумма, тыс.руб.</t>
  </si>
  <si>
    <t>Раздел 07 "Образование"</t>
  </si>
  <si>
    <t>Строительство жилого дома № 10 в квартале 34</t>
  </si>
  <si>
    <t>Раздел 09 "Здравоохранение и спорт"</t>
  </si>
  <si>
    <t>Приобретение сушуаров для бассейнов</t>
  </si>
  <si>
    <t>Капитальный ремонт бассейнов города "Труд", "Радуга"</t>
  </si>
  <si>
    <t>№ п/п</t>
  </si>
  <si>
    <t>Раздел 05 "Жилищно - коммунальное хозяйство"</t>
  </si>
  <si>
    <t>Капитальный ремонт жилого дома по ул. Ленина 31 (фундаменты)</t>
  </si>
  <si>
    <t>Капитальный ремонт лифтов в жилом фонде (Курчатого 48)</t>
  </si>
  <si>
    <t xml:space="preserve">Капитальный ремонт  жилого фонда </t>
  </si>
  <si>
    <t>Капитальный ремонт общежития п. Подгорный (ул. Строительная 27)</t>
  </si>
  <si>
    <r>
      <t>Капитальный ремонт общежитий города (Ленина 45,47,49,12а,ул. Маяковского 12,14, ул. Свердлова 52,67,72)</t>
    </r>
    <r>
      <rPr>
        <b/>
        <sz val="10"/>
        <rFont val="Times New Roman"/>
        <family val="1"/>
      </rPr>
      <t xml:space="preserve"> </t>
    </r>
  </si>
  <si>
    <t xml:space="preserve">Капитальный ремонт фасадов  жилого фонда </t>
  </si>
  <si>
    <t>Строительство магистральных сетей к жилому дому № 2 в мкр. 5</t>
  </si>
  <si>
    <t>Строительство инженерных коммуникаций к индивидуальной жилой застройке в  пос.Первомайский (район ветлечебницы)</t>
  </si>
  <si>
    <t>Строительство инженерных коммуникаций к индивидуальной жилой застройке в  пос.Первомайский (район ЖЭК-7)</t>
  </si>
  <si>
    <t xml:space="preserve">Реконструкция инженерных коммуникаций северных кварталов (1-я очередь) </t>
  </si>
  <si>
    <t>Реконструкция инженерной инфраструктуры системы централизованного оповещения населения (предприятий, детских садов, учебных заведений), расположенных на территории ЗАТО Железногорск</t>
  </si>
  <si>
    <t>Капитальный ремонт инженерных сетей мкр. 2 "а"</t>
  </si>
  <si>
    <t>Капитальный ремонт котельного оборудования с установкой учёта, котельная 1, 4</t>
  </si>
  <si>
    <t>Капитальный ремонт теплосети 2ду700 от котельной № 1 до мкр.4 на участке от ТП-7 до ТП-12 с заменой изоляции</t>
  </si>
  <si>
    <t xml:space="preserve">Капитальный ремонт бани "Нега" </t>
  </si>
  <si>
    <t>Капитальный ремонт улиц города</t>
  </si>
  <si>
    <t>Капитальный ремонт внутриквартальных  территорий</t>
  </si>
  <si>
    <t>Капитальный ремонт уличного освещения</t>
  </si>
  <si>
    <r>
      <t xml:space="preserve">Капитальный ремонт тепловых сетей п. Заозёрный </t>
    </r>
    <r>
      <rPr>
        <b/>
        <sz val="10"/>
        <rFont val="Times New Roman"/>
        <family val="1"/>
      </rPr>
      <t>(ПИР)</t>
    </r>
  </si>
  <si>
    <t>Реконструкция городского кладбища (6я,7я очередь)</t>
  </si>
  <si>
    <r>
      <t xml:space="preserve">Расширение кладбища п. Подгорный </t>
    </r>
    <r>
      <rPr>
        <b/>
        <sz val="10"/>
        <rFont val="Times New Roman"/>
        <family val="1"/>
      </rPr>
      <t>(ПИР)</t>
    </r>
  </si>
  <si>
    <r>
      <t>Приобретение автогидроподъёмника для МП Горэлектросеть</t>
    </r>
    <r>
      <rPr>
        <b/>
        <sz val="10"/>
        <rFont val="Times New Roman"/>
        <family val="1"/>
      </rPr>
      <t xml:space="preserve"> </t>
    </r>
  </si>
  <si>
    <t>Приобретение оборудования детских городков для  внутриквартальных территорий</t>
  </si>
  <si>
    <t>Капитальный ремонт Школы № 91</t>
  </si>
  <si>
    <t>Капитальный ремонт Школы № 92</t>
  </si>
  <si>
    <t>Капитальный ремонт Школы № 95</t>
  </si>
  <si>
    <t>Капитальный ремонт Школы № 98</t>
  </si>
  <si>
    <t>Капитальный ремонт Школы № 102</t>
  </si>
  <si>
    <t>Капитальный ремонт Школы № 103</t>
  </si>
  <si>
    <t>Капитальный ремонт Школы № 176</t>
  </si>
  <si>
    <t>Капитальный ремонт школьных спортивных сооружений</t>
  </si>
  <si>
    <t>Капитальный ремонт оздоровительного лагеря "Взлет"</t>
  </si>
  <si>
    <t xml:space="preserve">Капитальный ремонт оздоровительного лагеря "Горный" </t>
  </si>
  <si>
    <r>
      <t>Капитальный ремонт детской школы искусств и музея в п.Подгорный</t>
    </r>
    <r>
      <rPr>
        <b/>
        <sz val="10"/>
        <rFont val="Times New Roman"/>
        <family val="1"/>
      </rPr>
      <t xml:space="preserve"> (ПИР)</t>
    </r>
  </si>
  <si>
    <r>
      <t>Капитальный ремонт бассейна "Дельфин"</t>
    </r>
    <r>
      <rPr>
        <b/>
        <sz val="10"/>
        <rFont val="Times New Roman"/>
        <family val="1"/>
      </rPr>
      <t xml:space="preserve"> </t>
    </r>
  </si>
  <si>
    <t>Капитальный ремонт детской школы искусств им. Мусоргского</t>
  </si>
  <si>
    <t>Капитальный ремонт детской художественной школы (фасад, кровля, ограждение)</t>
  </si>
  <si>
    <t>Капитальный ремонт детского комбината  № 13</t>
  </si>
  <si>
    <t>Капитальный ремонт детского комбината № 31</t>
  </si>
  <si>
    <t>Капитальный ремонт детского комбината № 54</t>
  </si>
  <si>
    <t xml:space="preserve">Капитальный ремонт детского комбината № 60 </t>
  </si>
  <si>
    <t>Капитальный ремонт веранд в детских дошкольных учреждениях</t>
  </si>
  <si>
    <r>
      <t>Капитальный ремонт детского комбината № 35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</si>
  <si>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40 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</si>
  <si>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18 </t>
    </r>
    <r>
      <rPr>
        <b/>
        <sz val="10"/>
        <rFont val="Times New Roman"/>
        <family val="1"/>
      </rPr>
      <t xml:space="preserve"> (ПИР)</t>
    </r>
  </si>
  <si>
    <r>
      <t>Приобретение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оборудования для детских дошкольных учреждений</t>
    </r>
  </si>
  <si>
    <r>
      <t xml:space="preserve">Строительство лыжной базы (комплекс "Снежинка") </t>
    </r>
    <r>
      <rPr>
        <b/>
        <sz val="10"/>
        <rFont val="Times New Roman"/>
        <family val="1"/>
      </rPr>
      <t xml:space="preserve"> (ПИР)</t>
    </r>
  </si>
  <si>
    <t>Капитальный ремонт спорткомплекса "Факел" в п. Подгорный</t>
  </si>
  <si>
    <t>Капитальный ремонт футбольного поля с устройством газона</t>
  </si>
  <si>
    <t xml:space="preserve">Капитальный ремонт ритуального зала </t>
  </si>
  <si>
    <r>
      <t>Строительство детской поликлинники в мкр. 3</t>
    </r>
    <r>
      <rPr>
        <b/>
        <sz val="10"/>
        <rFont val="Times New Roman"/>
        <family val="1"/>
      </rPr>
      <t xml:space="preserve"> (ПИР)</t>
    </r>
  </si>
  <si>
    <t>Раздел 08 "Культура"</t>
  </si>
  <si>
    <t>Капитальный ремонт территории парковой зоны</t>
  </si>
  <si>
    <t>Капитальный ремонт клуба "Старт" п. Подгорный</t>
  </si>
  <si>
    <t>Капитальный ремонт концертно-танцевального зала</t>
  </si>
  <si>
    <t>Капитальный ремонт библиотеки им.Гайдара (отмостка)</t>
  </si>
  <si>
    <t>Приобретение обрудования для учреждений культуры</t>
  </si>
  <si>
    <t>ВСЕГО:</t>
  </si>
  <si>
    <t xml:space="preserve">Подраздел 0501, целевая статья 102 00 11, вид расходов 214 </t>
  </si>
  <si>
    <t xml:space="preserve">Подраздел 0701, целевая статья 420 00 11, вид расходов 327 </t>
  </si>
  <si>
    <t>Подраздел 0702, целевая статья 421 00 13, вид расходов 327</t>
  </si>
  <si>
    <t>Подраздел 0702, целевая статья 423 00 01, вид расходов 327</t>
  </si>
  <si>
    <t xml:space="preserve">Подраздел 0801, целевая статья 442 00 11, вид расходов 327 </t>
  </si>
  <si>
    <t>Капитальный ремонт МУК ДК "Старт" в пос. Подгорный (здание библиотеки - кровля)</t>
  </si>
  <si>
    <t xml:space="preserve">Подраздел 0801, целевая статья 440 00 01, вид расходов 327 </t>
  </si>
  <si>
    <t xml:space="preserve">Подраздел 0901, целевая статья 471 00 01, вид расходов 327 </t>
  </si>
  <si>
    <t xml:space="preserve">Подраздел 0902, целевая статья 482 00 01, вид расходов 327 </t>
  </si>
  <si>
    <r>
      <t>Капитальный ремонт здания управления МУК Театр оперреты</t>
    </r>
    <r>
      <rPr>
        <b/>
        <sz val="10"/>
        <rFont val="Times New Roman"/>
        <family val="1"/>
      </rPr>
      <t xml:space="preserve"> (ПИР)</t>
    </r>
  </si>
  <si>
    <r>
      <t xml:space="preserve">Реконструкция МУК МВЦ </t>
    </r>
    <r>
      <rPr>
        <b/>
        <sz val="10"/>
        <rFont val="Times New Roman"/>
        <family val="1"/>
      </rPr>
      <t>(ПИР)</t>
    </r>
  </si>
  <si>
    <r>
      <t xml:space="preserve">Капитальный ремонт системы канализации МУК "ПК и О" </t>
    </r>
    <r>
      <rPr>
        <b/>
        <sz val="10"/>
        <rFont val="Times New Roman"/>
        <family val="1"/>
      </rPr>
      <t>(ПИР)</t>
    </r>
  </si>
  <si>
    <t>Капитальный ремонт МУК ЦД (клуба "Железнодорожник" п.Тартат)</t>
  </si>
  <si>
    <t xml:space="preserve">Подраздел 0801, целевая статья 441 00 01, вид расходов 327 </t>
  </si>
  <si>
    <t xml:space="preserve">Подраздел 0801, целевая статья 443 00 01, вид расходов 327 </t>
  </si>
  <si>
    <t xml:space="preserve">Подраздел 0502, целевая статья 351 00 12, вид расходов 411 </t>
  </si>
  <si>
    <t>Изменения</t>
  </si>
  <si>
    <t>Приобретение оборудования МП "ЖКХ"</t>
  </si>
  <si>
    <t>Приобретение оборудования для Управления образования</t>
  </si>
  <si>
    <t xml:space="preserve">                                                                                        Приложение № 11</t>
  </si>
  <si>
    <t xml:space="preserve">                                                                                        к решению городского Совета</t>
  </si>
  <si>
    <t xml:space="preserve">                                                                                        от __________ № _________</t>
  </si>
  <si>
    <t xml:space="preserve">                                                                                        "Приложение № 11</t>
  </si>
  <si>
    <t xml:space="preserve">                                                                                        от 12.12.2006 № 22-134Р"</t>
  </si>
  <si>
    <t xml:space="preserve">Перечень объектов, финансируемых за счет субвенций, выделяемых в соответствии со статьей 46 Федерального закона "О федеральном бюджете на 2007 год" бюджету ЗАТО Железногорск на развитие социальной и инженерной инфраструктуры </t>
  </si>
  <si>
    <t xml:space="preserve">                                                                                        к решению Совета депутатов</t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</si>
  <si>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351 00 13</t>
    </r>
    <r>
      <rPr>
        <b/>
        <i/>
        <sz val="11.5"/>
        <rFont val="Times New Roman"/>
        <family val="1"/>
      </rPr>
      <t xml:space="preserve">, вид расходов 412 </t>
    </r>
  </si>
  <si>
    <t>МУ "УКС"</t>
  </si>
  <si>
    <t>Бюджетополучатель</t>
  </si>
  <si>
    <t xml:space="preserve">МП Горэлектросеть </t>
  </si>
  <si>
    <t xml:space="preserve"> МП "ЖКХ"</t>
  </si>
  <si>
    <t>МП "УГХ</t>
  </si>
  <si>
    <t>Управление образования</t>
  </si>
  <si>
    <t>Приобретение оборудования для МОУ ДШИ им. Мусоргского</t>
  </si>
  <si>
    <t>Приобретение оборудования для МОУ ДШИ №2</t>
  </si>
  <si>
    <t>Приобретение оборудования для МОУ ДХШ</t>
  </si>
  <si>
    <t>МОУ ДШИ им. Мусоргского</t>
  </si>
  <si>
    <t>МОУ ДШИ №2</t>
  </si>
  <si>
    <t>МОУ ДХШ</t>
  </si>
  <si>
    <r>
      <t xml:space="preserve">Подраздел 0702, целевая статья </t>
    </r>
    <r>
      <rPr>
        <b/>
        <i/>
        <sz val="11.5"/>
        <color indexed="10"/>
        <rFont val="Times New Roman"/>
        <family val="1"/>
      </rPr>
      <t>452 00 04</t>
    </r>
    <r>
      <rPr>
        <b/>
        <i/>
        <sz val="11.5"/>
        <rFont val="Times New Roman"/>
        <family val="1"/>
      </rPr>
      <t>, вид расходов 327</t>
    </r>
  </si>
  <si>
    <t>Подраздел 0709, целевая статья 001 00 15, вид расходов 005</t>
  </si>
  <si>
    <t>Приобретение обрудования для МУК "ПКиО"</t>
  </si>
  <si>
    <t>Приобретение обрудования для МУК ДК "Старт"</t>
  </si>
  <si>
    <t>МУК "ПКиО"</t>
  </si>
  <si>
    <t>МУК ДК "Старт"</t>
  </si>
  <si>
    <t>Приобретение обрудования для МУК "ЦГБ им. М.Горького"</t>
  </si>
  <si>
    <t>Приобретение обрудования для МУК "ЦГДБ им. Гайдара"</t>
  </si>
  <si>
    <t>МУК "ЦГБ им. М.Горького"</t>
  </si>
  <si>
    <t>МУК "ЦГДБ им. Гайдара"</t>
  </si>
  <si>
    <t>Приобретение обрудования для МУК "Театр оперетты"</t>
  </si>
  <si>
    <t>Приобретение обрудования для МУК театр кукол "Золотой ключик"</t>
  </si>
  <si>
    <t>МУК "Театр оперетты"</t>
  </si>
  <si>
    <t>МУК театр кукол "Золотой ключик"</t>
  </si>
  <si>
    <t>Приобретение обрудования для МУК "Музейно-выставочный центр"</t>
  </si>
  <si>
    <r>
      <t xml:space="preserve">Подраздел 0502, целевая статья </t>
    </r>
    <r>
      <rPr>
        <b/>
        <i/>
        <sz val="11.5"/>
        <color indexed="10"/>
        <rFont val="Times New Roman"/>
        <family val="1"/>
      </rPr>
      <t>351 00 14,</t>
    </r>
    <r>
      <rPr>
        <b/>
        <i/>
        <sz val="11.5"/>
        <rFont val="Times New Roman"/>
        <family val="1"/>
      </rPr>
      <t xml:space="preserve"> вид расходов </t>
    </r>
    <r>
      <rPr>
        <b/>
        <i/>
        <sz val="11.5"/>
        <color indexed="10"/>
        <rFont val="Times New Roman"/>
        <family val="1"/>
      </rPr>
      <t>197</t>
    </r>
    <r>
      <rPr>
        <b/>
        <i/>
        <sz val="11.5"/>
        <rFont val="Times New Roman"/>
        <family val="1"/>
      </rPr>
      <t xml:space="preserve"> </t>
    </r>
  </si>
  <si>
    <t>МП "КОСС</t>
  </si>
  <si>
    <t>Подраздел 0104, целевая статья 001 00 15, вид расходов 005</t>
  </si>
  <si>
    <r>
      <t xml:space="preserve">Строительство жилых домов для социального найма  </t>
    </r>
    <r>
      <rPr>
        <b/>
        <sz val="10"/>
        <rFont val="Times New Roman"/>
        <family val="1"/>
      </rPr>
      <t>(ПИР)</t>
    </r>
  </si>
  <si>
    <t>Администрация ЗАТО Железногорск</t>
  </si>
  <si>
    <t>Раздел 01 "Общегосударственные вопросы"</t>
  </si>
  <si>
    <t>МУ "Управление капитального строительства"</t>
  </si>
  <si>
    <t>Приобретение обрудования для Управления по вопросам культуры, молодежной и семейной политике</t>
  </si>
  <si>
    <t>+</t>
  </si>
  <si>
    <t>Строительство жилого дома № 22 "а" в Первомайском районе</t>
  </si>
  <si>
    <t>Строительство односекционного жилого дома № 12 по ул.Толстого, квартал 4, район Первомайский (строительный № 22 "б")</t>
  </si>
  <si>
    <t>Строительство магистральных инженерных сетей 1ду - 1000 (от котельной №1 до микрорайона 4)</t>
  </si>
  <si>
    <r>
      <t>Строительство инженерных коммуникаций, проездов в районах индивидуальной жилой застройки (ул.Саянская, Ровная, район ветлебницы, ул. Берёзовая, Кедровая, мкр 7)</t>
    </r>
    <r>
      <rPr>
        <b/>
        <sz val="10"/>
        <rFont val="Times New Roman"/>
        <family val="1"/>
      </rPr>
      <t xml:space="preserve"> (окончание работ  ПИР)</t>
    </r>
  </si>
  <si>
    <t>капи.ремонт</t>
  </si>
  <si>
    <t>приобрет</t>
  </si>
  <si>
    <t>строит</t>
  </si>
  <si>
    <t>*</t>
  </si>
  <si>
    <t xml:space="preserve"> МУК "Музейно-выставочный центр"</t>
  </si>
  <si>
    <t>Подраздел 0902, целевая статья 512 00 02, вид расходов 455</t>
  </si>
  <si>
    <t>Приобретение оборудования для Управления образования (школы)</t>
  </si>
  <si>
    <t>Приобретение эксковатора-погрузчика с неповоротным отвалом для МП "ЖКХ"</t>
  </si>
  <si>
    <t>Приобретение оборудования детских городков для  благоустройства внутриквартальных территорий</t>
  </si>
  <si>
    <t>КУМИ ЗАТО Железногорск</t>
  </si>
  <si>
    <t>перенос на вид 807</t>
  </si>
  <si>
    <t>перенос на вид 412</t>
  </si>
  <si>
    <t>перенос на вид 806</t>
  </si>
  <si>
    <t>МУК "Дворец культуры"</t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</si>
  <si>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 xml:space="preserve">, вид расходов 807 </t>
    </r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</si>
  <si>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 xml:space="preserve">, вид расходов 809 </t>
    </r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</si>
  <si>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>, вид расходов 806</t>
    </r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</si>
  <si>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 xml:space="preserve">, вид расходов 412 </t>
    </r>
  </si>
  <si>
    <t>Управление городского хозяйства</t>
  </si>
  <si>
    <t>Капитальный ремонт помещений морга и ритуального зала</t>
  </si>
  <si>
    <t xml:space="preserve">Приобретение обрудования </t>
  </si>
  <si>
    <t xml:space="preserve">Приобретение оборудования </t>
  </si>
  <si>
    <t>Приобретение оборудования для МОУ "МУК", МУ "ГМЦ"</t>
  </si>
  <si>
    <t>Приобретение оборудования для Управление образования</t>
  </si>
  <si>
    <t>Приобретение оборудования для ГДТ, СЮТ, СЮН, ДЮСШ-1, ДЮСШ "Юность", ДЮЦ "Патриот"</t>
  </si>
  <si>
    <t xml:space="preserve">                                                                                        Приложение № 6</t>
  </si>
  <si>
    <t xml:space="preserve">Подраздел 0901, целевая статья 469 00 13, вид расходов 327 </t>
  </si>
  <si>
    <r>
      <t xml:space="preserve">Подраздел 0709, целевая статья </t>
    </r>
    <r>
      <rPr>
        <b/>
        <i/>
        <sz val="11.5"/>
        <color indexed="10"/>
        <rFont val="Times New Roman"/>
        <family val="1"/>
      </rPr>
      <t>452 00 04</t>
    </r>
    <r>
      <rPr>
        <b/>
        <i/>
        <sz val="11.5"/>
        <rFont val="Times New Roman"/>
        <family val="1"/>
      </rPr>
      <t>, вид расходов 327</t>
    </r>
  </si>
  <si>
    <t xml:space="preserve">                                                                                        от 31.05.2007 № 26-160Р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</si>
</sst>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"/>
    <numFmt numFmtId="167" formatCode="#,##0.000"/>
  </numFmts>
  <fonts count="20">
    <font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1.5"/>
      <name val="Times New Roman"/>
      <family val="1"/>
    </font>
    <font>
      <b/>
      <i/>
      <sz val="14.5"/>
      <name val="Times New Roman"/>
      <family val="1"/>
    </font>
    <font>
      <b/>
      <i/>
      <sz val="11.5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12.5"/>
      <name val="Times New Roman"/>
      <family val="1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6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166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166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/>
    </xf>
    <xf numFmtId="0" fontId="9" fillId="0" borderId="1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167" fontId="2" fillId="0" borderId="4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4" fillId="0" borderId="3" xfId="0" applyFont="1" applyBorder="1" applyAlignment="1">
      <alignment wrapText="1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/>
    </xf>
    <xf numFmtId="167" fontId="9" fillId="0" borderId="4" xfId="0" applyNumberFormat="1" applyFont="1" applyFill="1" applyBorder="1" applyAlignment="1">
      <alignment horizontal="center" vertical="center"/>
    </xf>
    <xf numFmtId="166" fontId="16" fillId="0" borderId="5" xfId="0" applyNumberFormat="1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166" fontId="11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7" fontId="14" fillId="0" borderId="4" xfId="0" applyNumberFormat="1" applyFont="1" applyFill="1" applyBorder="1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 wrapText="1"/>
    </xf>
    <xf numFmtId="166" fontId="16" fillId="0" borderId="7" xfId="0" applyNumberFormat="1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6" fontId="16" fillId="0" borderId="7" xfId="0" applyNumberFormat="1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97">
      <selection activeCell="H44" sqref="H44:H45"/>
    </sheetView>
  </sheetViews>
  <sheetFormatPr defaultColWidth="9.00390625" defaultRowHeight="12.75"/>
  <cols>
    <col min="1" max="1" width="4.75390625" style="5" customWidth="1"/>
    <col min="2" max="2" width="18.00390625" style="5" customWidth="1"/>
    <col min="3" max="3" width="61.125" style="2" customWidth="1"/>
    <col min="4" max="4" width="18.125" style="5" hidden="1" customWidth="1"/>
    <col min="5" max="5" width="12.625" style="5" hidden="1" customWidth="1"/>
    <col min="6" max="6" width="18.125" style="5" hidden="1" customWidth="1"/>
    <col min="7" max="7" width="12.625" style="5" hidden="1" customWidth="1"/>
    <col min="8" max="8" width="13.00390625" style="5" customWidth="1"/>
    <col min="9" max="9" width="10.125" style="3" bestFit="1" customWidth="1"/>
    <col min="10" max="10" width="9.875" style="3" bestFit="1" customWidth="1"/>
    <col min="11" max="16384" width="9.125" style="3" customWidth="1"/>
  </cols>
  <sheetData>
    <row r="1" spans="1:7" s="4" customFormat="1" ht="15.75">
      <c r="A1" s="5"/>
      <c r="B1" s="5"/>
      <c r="C1" s="32" t="s">
        <v>86</v>
      </c>
      <c r="E1" s="1"/>
      <c r="G1" s="1"/>
    </row>
    <row r="2" spans="1:7" s="4" customFormat="1" ht="15.75">
      <c r="A2" s="5"/>
      <c r="B2" s="5"/>
      <c r="C2" s="32" t="s">
        <v>92</v>
      </c>
      <c r="E2" s="1"/>
      <c r="G2" s="1"/>
    </row>
    <row r="3" spans="1:7" s="4" customFormat="1" ht="15.75">
      <c r="A3" s="5"/>
      <c r="B3" s="5"/>
      <c r="C3" s="32" t="s">
        <v>88</v>
      </c>
      <c r="E3" s="1"/>
      <c r="G3" s="1"/>
    </row>
    <row r="4" spans="1:7" s="4" customFormat="1" ht="11.25" customHeight="1">
      <c r="A4" s="5"/>
      <c r="B4" s="5"/>
      <c r="C4" s="32" t="s">
        <v>89</v>
      </c>
      <c r="E4" s="1"/>
      <c r="G4" s="1"/>
    </row>
    <row r="5" spans="1:7" s="4" customFormat="1" ht="11.25" customHeight="1">
      <c r="A5" s="5"/>
      <c r="B5" s="5"/>
      <c r="C5" s="32" t="s">
        <v>87</v>
      </c>
      <c r="E5" s="1"/>
      <c r="G5" s="1"/>
    </row>
    <row r="6" spans="1:7" s="4" customFormat="1" ht="12.75" customHeight="1">
      <c r="A6" s="5"/>
      <c r="B6" s="5"/>
      <c r="C6" s="32" t="s">
        <v>90</v>
      </c>
      <c r="E6" s="1"/>
      <c r="G6" s="1"/>
    </row>
    <row r="7" spans="1:8" s="4" customFormat="1" ht="15.75">
      <c r="A7" s="5"/>
      <c r="B7" s="5"/>
      <c r="C7" s="2"/>
      <c r="E7" s="1"/>
      <c r="F7" s="1"/>
      <c r="G7" s="1"/>
      <c r="H7" s="1"/>
    </row>
    <row r="8" spans="1:8" s="4" customFormat="1" ht="47.25" customHeight="1">
      <c r="A8" s="85" t="s">
        <v>91</v>
      </c>
      <c r="B8" s="85"/>
      <c r="C8" s="85"/>
      <c r="D8" s="85"/>
      <c r="E8" s="85"/>
      <c r="F8" s="85"/>
      <c r="G8" s="85"/>
      <c r="H8" s="85"/>
    </row>
    <row r="9" spans="1:8" s="4" customFormat="1" ht="15.75" customHeight="1">
      <c r="A9" s="34"/>
      <c r="B9" s="34"/>
      <c r="C9" s="33"/>
      <c r="D9" s="33"/>
      <c r="E9" s="33"/>
      <c r="F9" s="33"/>
      <c r="G9" s="33"/>
      <c r="H9" s="33"/>
    </row>
    <row r="10" spans="1:8" s="4" customFormat="1" ht="45" customHeight="1">
      <c r="A10" s="28" t="s">
        <v>7</v>
      </c>
      <c r="B10" s="28" t="s">
        <v>95</v>
      </c>
      <c r="C10" s="23" t="s">
        <v>0</v>
      </c>
      <c r="D10" s="23" t="s">
        <v>1</v>
      </c>
      <c r="E10" s="23" t="s">
        <v>83</v>
      </c>
      <c r="F10" s="23" t="s">
        <v>1</v>
      </c>
      <c r="G10" s="23" t="s">
        <v>83</v>
      </c>
      <c r="H10" s="28" t="s">
        <v>1</v>
      </c>
    </row>
    <row r="11" spans="1:8" s="4" customFormat="1" ht="21.75" customHeight="1">
      <c r="A11" s="35">
        <v>1</v>
      </c>
      <c r="B11" s="54"/>
      <c r="C11" s="17" t="s">
        <v>126</v>
      </c>
      <c r="D11" s="22">
        <f>SUM(D12,D23,D39,D43)</f>
        <v>476740</v>
      </c>
      <c r="E11" s="22">
        <f>SUM(E12,E23,E39,E43)</f>
        <v>49453.2</v>
      </c>
      <c r="F11" s="22">
        <f aca="true" t="shared" si="0" ref="F11:H12">F12</f>
        <v>0</v>
      </c>
      <c r="G11" s="22">
        <f t="shared" si="0"/>
        <v>2000</v>
      </c>
      <c r="H11" s="22">
        <f t="shared" si="0"/>
        <v>2000</v>
      </c>
    </row>
    <row r="12" spans="1:8" s="4" customFormat="1" ht="21.75" customHeight="1">
      <c r="A12" s="36">
        <v>2</v>
      </c>
      <c r="B12" s="54"/>
      <c r="C12" s="47" t="s">
        <v>123</v>
      </c>
      <c r="D12" s="25">
        <f>SUM(D13:D22)</f>
        <v>449740</v>
      </c>
      <c r="E12" s="25">
        <f>SUM(E13:E22)</f>
        <v>54518.2</v>
      </c>
      <c r="F12" s="25">
        <f t="shared" si="0"/>
        <v>0</v>
      </c>
      <c r="G12" s="25">
        <f t="shared" si="0"/>
        <v>2000</v>
      </c>
      <c r="H12" s="25">
        <f t="shared" si="0"/>
        <v>2000</v>
      </c>
    </row>
    <row r="13" spans="1:8" s="4" customFormat="1" ht="29.25" customHeight="1">
      <c r="A13" s="28">
        <v>3</v>
      </c>
      <c r="B13" s="52" t="s">
        <v>125</v>
      </c>
      <c r="C13" s="50" t="s">
        <v>128</v>
      </c>
      <c r="D13" s="20">
        <v>16000</v>
      </c>
      <c r="E13" s="20"/>
      <c r="F13" s="20">
        <v>0</v>
      </c>
      <c r="G13" s="20">
        <v>2000</v>
      </c>
      <c r="H13" s="20">
        <v>2000</v>
      </c>
    </row>
    <row r="14" spans="1:8" s="18" customFormat="1" ht="19.5">
      <c r="A14" s="35">
        <v>4</v>
      </c>
      <c r="B14" s="54"/>
      <c r="C14" s="17" t="s">
        <v>8</v>
      </c>
      <c r="D14" s="22">
        <f>SUM(D15,D26,D42,D46)</f>
        <v>245840</v>
      </c>
      <c r="E14" s="22">
        <f>SUM(E15,E26,E42,E46)</f>
        <v>35142.2</v>
      </c>
      <c r="F14" s="22">
        <f>SUM(F15,F26,F42,F46)</f>
        <v>280982.2</v>
      </c>
      <c r="G14" s="22">
        <f>SUM(G15,G26,G42,G46)</f>
        <v>0</v>
      </c>
      <c r="H14" s="22">
        <f>SUM(H15,H26,H42,H46)</f>
        <v>280982.2</v>
      </c>
    </row>
    <row r="15" spans="1:8" s="26" customFormat="1" ht="15">
      <c r="A15" s="36">
        <v>5</v>
      </c>
      <c r="B15" s="54"/>
      <c r="C15" s="24" t="s">
        <v>67</v>
      </c>
      <c r="D15" s="25">
        <f>SUM(D16:D25)</f>
        <v>103700</v>
      </c>
      <c r="E15" s="25">
        <f>SUM(E16:E25)</f>
        <v>9938</v>
      </c>
      <c r="F15" s="25">
        <f>SUM(F16:F25)</f>
        <v>113638</v>
      </c>
      <c r="G15" s="25">
        <f>SUM(G16:G25)</f>
        <v>0</v>
      </c>
      <c r="H15" s="25">
        <f>SUM(H16:H25)</f>
        <v>113638</v>
      </c>
    </row>
    <row r="16" spans="1:9" s="21" customFormat="1" ht="15">
      <c r="A16" s="37">
        <v>6</v>
      </c>
      <c r="B16" s="82" t="s">
        <v>127</v>
      </c>
      <c r="C16" s="10" t="s">
        <v>3</v>
      </c>
      <c r="D16" s="20">
        <v>10000</v>
      </c>
      <c r="E16" s="20"/>
      <c r="F16" s="20">
        <v>10000</v>
      </c>
      <c r="G16" s="20"/>
      <c r="H16" s="20">
        <v>10000</v>
      </c>
      <c r="I16" s="21" t="s">
        <v>129</v>
      </c>
    </row>
    <row r="17" spans="1:9" s="21" customFormat="1" ht="15">
      <c r="A17" s="37">
        <v>7</v>
      </c>
      <c r="B17" s="83"/>
      <c r="C17" s="10" t="s">
        <v>130</v>
      </c>
      <c r="D17" s="20">
        <v>16000</v>
      </c>
      <c r="E17" s="20"/>
      <c r="F17" s="20">
        <v>16000</v>
      </c>
      <c r="G17" s="20"/>
      <c r="H17" s="20">
        <v>16000</v>
      </c>
      <c r="I17" s="21" t="s">
        <v>129</v>
      </c>
    </row>
    <row r="18" spans="1:9" s="21" customFormat="1" ht="25.5">
      <c r="A18" s="37">
        <v>8</v>
      </c>
      <c r="B18" s="83"/>
      <c r="C18" s="10" t="s">
        <v>131</v>
      </c>
      <c r="D18" s="20">
        <v>31200</v>
      </c>
      <c r="E18" s="20">
        <v>1938</v>
      </c>
      <c r="F18" s="20">
        <f>31200+1938</f>
        <v>33138</v>
      </c>
      <c r="G18" s="20"/>
      <c r="H18" s="20">
        <f>31200+1938</f>
        <v>33138</v>
      </c>
      <c r="I18" s="21">
        <v>42629</v>
      </c>
    </row>
    <row r="19" spans="1:8" s="21" customFormat="1" ht="15">
      <c r="A19" s="37">
        <v>9</v>
      </c>
      <c r="B19" s="83"/>
      <c r="C19" s="10" t="s">
        <v>124</v>
      </c>
      <c r="D19" s="20">
        <v>1500</v>
      </c>
      <c r="E19" s="20"/>
      <c r="F19" s="20">
        <v>1500</v>
      </c>
      <c r="G19" s="20"/>
      <c r="H19" s="20">
        <v>1500</v>
      </c>
    </row>
    <row r="20" spans="1:8" s="4" customFormat="1" ht="15.75">
      <c r="A20" s="38">
        <v>10</v>
      </c>
      <c r="B20" s="83"/>
      <c r="C20" s="10" t="s">
        <v>9</v>
      </c>
      <c r="D20" s="11">
        <v>2000</v>
      </c>
      <c r="E20" s="11">
        <v>2000</v>
      </c>
      <c r="F20" s="11">
        <v>4000</v>
      </c>
      <c r="G20" s="11"/>
      <c r="H20" s="11">
        <v>4000</v>
      </c>
    </row>
    <row r="21" spans="1:8" s="4" customFormat="1" ht="15.75">
      <c r="A21" s="38">
        <v>11</v>
      </c>
      <c r="B21" s="83"/>
      <c r="C21" s="12" t="s">
        <v>10</v>
      </c>
      <c r="D21" s="11">
        <v>13500</v>
      </c>
      <c r="E21" s="11">
        <v>1900</v>
      </c>
      <c r="F21" s="11">
        <v>15400</v>
      </c>
      <c r="G21" s="11"/>
      <c r="H21" s="11">
        <v>15400</v>
      </c>
    </row>
    <row r="22" spans="1:8" s="4" customFormat="1" ht="15.75">
      <c r="A22" s="38">
        <v>12</v>
      </c>
      <c r="B22" s="83"/>
      <c r="C22" s="9" t="s">
        <v>11</v>
      </c>
      <c r="D22" s="11">
        <v>10000</v>
      </c>
      <c r="E22" s="11">
        <v>3600</v>
      </c>
      <c r="F22" s="11">
        <v>13600</v>
      </c>
      <c r="G22" s="11"/>
      <c r="H22" s="11">
        <v>13600</v>
      </c>
    </row>
    <row r="23" spans="1:8" s="4" customFormat="1" ht="15.75">
      <c r="A23" s="38">
        <v>13</v>
      </c>
      <c r="B23" s="83"/>
      <c r="C23" s="9" t="s">
        <v>12</v>
      </c>
      <c r="D23" s="11">
        <v>1500</v>
      </c>
      <c r="E23" s="11">
        <v>500</v>
      </c>
      <c r="F23" s="11">
        <v>2000</v>
      </c>
      <c r="G23" s="11"/>
      <c r="H23" s="11">
        <v>2000</v>
      </c>
    </row>
    <row r="24" spans="1:8" s="4" customFormat="1" ht="25.5">
      <c r="A24" s="38">
        <v>14</v>
      </c>
      <c r="B24" s="83"/>
      <c r="C24" s="12" t="s">
        <v>13</v>
      </c>
      <c r="D24" s="11">
        <v>8000</v>
      </c>
      <c r="E24" s="11"/>
      <c r="F24" s="11">
        <v>8000</v>
      </c>
      <c r="G24" s="11"/>
      <c r="H24" s="11">
        <v>8000</v>
      </c>
    </row>
    <row r="25" spans="1:8" s="4" customFormat="1" ht="15.75">
      <c r="A25" s="38">
        <v>15</v>
      </c>
      <c r="B25" s="84"/>
      <c r="C25" s="12" t="s">
        <v>14</v>
      </c>
      <c r="D25" s="11">
        <v>10000</v>
      </c>
      <c r="E25" s="11"/>
      <c r="F25" s="11">
        <v>10000</v>
      </c>
      <c r="G25" s="11"/>
      <c r="H25" s="11">
        <v>10000</v>
      </c>
    </row>
    <row r="26" spans="1:8" s="26" customFormat="1" ht="15">
      <c r="A26" s="39">
        <v>16</v>
      </c>
      <c r="B26" s="54"/>
      <c r="C26" s="24" t="s">
        <v>82</v>
      </c>
      <c r="D26" s="25">
        <f>SUM(D27:D41)</f>
        <v>129740</v>
      </c>
      <c r="E26" s="25">
        <f>SUM(E27:E41)</f>
        <v>21719.2</v>
      </c>
      <c r="F26" s="25">
        <f>SUM(F27:F41)</f>
        <v>151459.2</v>
      </c>
      <c r="G26" s="25">
        <f>SUM(G27:G41)</f>
        <v>0</v>
      </c>
      <c r="H26" s="25">
        <f>SUM(H27:H41)</f>
        <v>151459.2</v>
      </c>
    </row>
    <row r="27" spans="1:9" s="4" customFormat="1" ht="25.5">
      <c r="A27" s="38">
        <v>17</v>
      </c>
      <c r="B27" s="82" t="s">
        <v>127</v>
      </c>
      <c r="C27" s="12" t="s">
        <v>132</v>
      </c>
      <c r="D27" s="11">
        <v>15000</v>
      </c>
      <c r="E27" s="11">
        <v>30000</v>
      </c>
      <c r="F27" s="11">
        <v>45000</v>
      </c>
      <c r="G27" s="11"/>
      <c r="H27" s="11">
        <v>45000</v>
      </c>
      <c r="I27" s="4">
        <v>15000</v>
      </c>
    </row>
    <row r="28" spans="1:9" s="4" customFormat="1" ht="15.75">
      <c r="A28" s="38">
        <v>18</v>
      </c>
      <c r="B28" s="83"/>
      <c r="C28" s="13" t="s">
        <v>15</v>
      </c>
      <c r="D28" s="11">
        <v>7700</v>
      </c>
      <c r="E28" s="11">
        <v>-267</v>
      </c>
      <c r="F28" s="11">
        <v>7433</v>
      </c>
      <c r="G28" s="11"/>
      <c r="H28" s="11">
        <v>7433</v>
      </c>
      <c r="I28" s="4" t="s">
        <v>129</v>
      </c>
    </row>
    <row r="29" spans="1:9" s="4" customFormat="1" ht="25.5">
      <c r="A29" s="38">
        <v>19</v>
      </c>
      <c r="B29" s="83"/>
      <c r="C29" s="12" t="s">
        <v>16</v>
      </c>
      <c r="D29" s="11">
        <v>4640</v>
      </c>
      <c r="E29" s="11">
        <v>433</v>
      </c>
      <c r="F29" s="11">
        <v>5073</v>
      </c>
      <c r="G29" s="11"/>
      <c r="H29" s="11">
        <v>5073</v>
      </c>
      <c r="I29" s="4" t="s">
        <v>129</v>
      </c>
    </row>
    <row r="30" spans="1:9" s="4" customFormat="1" ht="25.5">
      <c r="A30" s="38">
        <v>20</v>
      </c>
      <c r="B30" s="83"/>
      <c r="C30" s="12" t="s">
        <v>17</v>
      </c>
      <c r="D30" s="11">
        <v>3700</v>
      </c>
      <c r="E30" s="11">
        <v>348</v>
      </c>
      <c r="F30" s="11">
        <v>4048</v>
      </c>
      <c r="G30" s="11"/>
      <c r="H30" s="11">
        <v>4048</v>
      </c>
      <c r="I30" s="4" t="s">
        <v>129</v>
      </c>
    </row>
    <row r="31" spans="1:9" s="4" customFormat="1" ht="25.5">
      <c r="A31" s="38">
        <v>21</v>
      </c>
      <c r="B31" s="83"/>
      <c r="C31" s="12" t="s">
        <v>18</v>
      </c>
      <c r="D31" s="11">
        <v>9000</v>
      </c>
      <c r="E31" s="11">
        <v>0.2</v>
      </c>
      <c r="F31" s="11">
        <v>9000.2</v>
      </c>
      <c r="G31" s="11"/>
      <c r="H31" s="11">
        <v>9000.2</v>
      </c>
      <c r="I31" s="4" t="s">
        <v>129</v>
      </c>
    </row>
    <row r="32" spans="1:8" s="4" customFormat="1" ht="51">
      <c r="A32" s="38">
        <v>22</v>
      </c>
      <c r="B32" s="83"/>
      <c r="C32" s="12" t="s">
        <v>19</v>
      </c>
      <c r="D32" s="11">
        <v>26500</v>
      </c>
      <c r="E32" s="11"/>
      <c r="F32" s="11">
        <v>26500</v>
      </c>
      <c r="G32" s="11"/>
      <c r="H32" s="11">
        <v>26500</v>
      </c>
    </row>
    <row r="33" spans="1:9" s="4" customFormat="1" ht="38.25">
      <c r="A33" s="38">
        <v>23</v>
      </c>
      <c r="B33" s="83"/>
      <c r="C33" s="12" t="s">
        <v>133</v>
      </c>
      <c r="D33" s="11">
        <v>5500</v>
      </c>
      <c r="E33" s="11">
        <v>0</v>
      </c>
      <c r="F33" s="11">
        <v>5500</v>
      </c>
      <c r="G33" s="11"/>
      <c r="H33" s="11">
        <v>5500</v>
      </c>
      <c r="I33" s="4" t="s">
        <v>129</v>
      </c>
    </row>
    <row r="34" spans="1:8" s="4" customFormat="1" ht="15.75">
      <c r="A34" s="38">
        <v>24</v>
      </c>
      <c r="B34" s="83"/>
      <c r="C34" s="10" t="s">
        <v>20</v>
      </c>
      <c r="D34" s="11">
        <v>6000</v>
      </c>
      <c r="E34" s="11">
        <v>-425</v>
      </c>
      <c r="F34" s="11">
        <v>5575</v>
      </c>
      <c r="G34" s="11"/>
      <c r="H34" s="11">
        <v>5575</v>
      </c>
    </row>
    <row r="35" spans="1:8" s="4" customFormat="1" ht="25.5">
      <c r="A35" s="38">
        <v>25</v>
      </c>
      <c r="B35" s="83"/>
      <c r="C35" s="12" t="s">
        <v>21</v>
      </c>
      <c r="D35" s="14">
        <v>4700</v>
      </c>
      <c r="E35" s="14">
        <v>0</v>
      </c>
      <c r="F35" s="14">
        <v>4700</v>
      </c>
      <c r="G35" s="14"/>
      <c r="H35" s="14">
        <v>4700</v>
      </c>
    </row>
    <row r="36" spans="1:8" s="4" customFormat="1" ht="25.5">
      <c r="A36" s="38">
        <v>26</v>
      </c>
      <c r="B36" s="83"/>
      <c r="C36" s="12" t="s">
        <v>22</v>
      </c>
      <c r="D36" s="14">
        <v>5000</v>
      </c>
      <c r="E36" s="14">
        <v>0</v>
      </c>
      <c r="F36" s="14">
        <v>5000</v>
      </c>
      <c r="G36" s="14"/>
      <c r="H36" s="14">
        <v>5000</v>
      </c>
    </row>
    <row r="37" spans="1:8" s="4" customFormat="1" ht="15.75">
      <c r="A37" s="38">
        <v>27</v>
      </c>
      <c r="B37" s="83"/>
      <c r="C37" s="12" t="s">
        <v>23</v>
      </c>
      <c r="D37" s="14">
        <v>1500</v>
      </c>
      <c r="E37" s="14">
        <v>-370</v>
      </c>
      <c r="F37" s="14">
        <v>1130</v>
      </c>
      <c r="G37" s="14"/>
      <c r="H37" s="14">
        <v>1130</v>
      </c>
    </row>
    <row r="38" spans="1:8" s="4" customFormat="1" ht="15.75">
      <c r="A38" s="38">
        <v>28</v>
      </c>
      <c r="B38" s="83"/>
      <c r="C38" s="13" t="s">
        <v>24</v>
      </c>
      <c r="D38" s="11">
        <v>15000</v>
      </c>
      <c r="E38" s="11">
        <v>0</v>
      </c>
      <c r="F38" s="11">
        <v>15000</v>
      </c>
      <c r="G38" s="11"/>
      <c r="H38" s="11">
        <v>15000</v>
      </c>
    </row>
    <row r="39" spans="1:8" s="4" customFormat="1" ht="15.75">
      <c r="A39" s="38">
        <v>29</v>
      </c>
      <c r="B39" s="83"/>
      <c r="C39" s="10" t="s">
        <v>25</v>
      </c>
      <c r="D39" s="14">
        <v>20000</v>
      </c>
      <c r="E39" s="14">
        <v>-8000</v>
      </c>
      <c r="F39" s="14">
        <v>12000</v>
      </c>
      <c r="G39" s="14"/>
      <c r="H39" s="14">
        <v>12000</v>
      </c>
    </row>
    <row r="40" spans="1:8" s="4" customFormat="1" ht="15.75">
      <c r="A40" s="38">
        <v>30</v>
      </c>
      <c r="B40" s="83"/>
      <c r="C40" s="12" t="s">
        <v>26</v>
      </c>
      <c r="D40" s="11">
        <v>5000</v>
      </c>
      <c r="E40" s="11"/>
      <c r="F40" s="11">
        <v>5000</v>
      </c>
      <c r="G40" s="11"/>
      <c r="H40" s="11">
        <v>5000</v>
      </c>
    </row>
    <row r="41" spans="1:8" s="4" customFormat="1" ht="15.75">
      <c r="A41" s="38">
        <v>31</v>
      </c>
      <c r="B41" s="84"/>
      <c r="C41" s="12" t="s">
        <v>27</v>
      </c>
      <c r="D41" s="11">
        <v>500</v>
      </c>
      <c r="E41" s="11"/>
      <c r="F41" s="11">
        <v>500</v>
      </c>
      <c r="G41" s="11"/>
      <c r="H41" s="11">
        <v>500</v>
      </c>
    </row>
    <row r="42" spans="1:8" s="26" customFormat="1" ht="15">
      <c r="A42" s="39">
        <v>32</v>
      </c>
      <c r="B42" s="54"/>
      <c r="C42" s="42" t="s">
        <v>93</v>
      </c>
      <c r="D42" s="25">
        <f>SUM(D43:D45)</f>
        <v>8000</v>
      </c>
      <c r="E42" s="25">
        <f>SUM(E43:E45)</f>
        <v>2585</v>
      </c>
      <c r="F42" s="25">
        <f>SUM(F43:F45)</f>
        <v>10585</v>
      </c>
      <c r="G42" s="25">
        <f>SUM(G43:G45)</f>
        <v>0</v>
      </c>
      <c r="H42" s="25">
        <f>SUM(H43:H45)</f>
        <v>10585</v>
      </c>
    </row>
    <row r="43" spans="1:9" s="4" customFormat="1" ht="15.75">
      <c r="A43" s="38">
        <v>33</v>
      </c>
      <c r="B43" s="82" t="s">
        <v>127</v>
      </c>
      <c r="C43" s="12" t="s">
        <v>28</v>
      </c>
      <c r="D43" s="11">
        <v>5500</v>
      </c>
      <c r="E43" s="11">
        <v>2435</v>
      </c>
      <c r="F43" s="11">
        <v>7935</v>
      </c>
      <c r="G43" s="11"/>
      <c r="H43" s="11">
        <v>7935</v>
      </c>
      <c r="I43" s="4" t="s">
        <v>129</v>
      </c>
    </row>
    <row r="44" spans="1:8" s="4" customFormat="1" ht="15.75">
      <c r="A44" s="38">
        <v>34</v>
      </c>
      <c r="B44" s="83"/>
      <c r="C44" s="12" t="s">
        <v>29</v>
      </c>
      <c r="D44" s="11">
        <v>1500</v>
      </c>
      <c r="E44" s="11"/>
      <c r="F44" s="11">
        <v>1500</v>
      </c>
      <c r="G44" s="11"/>
      <c r="H44" s="11">
        <v>1500</v>
      </c>
    </row>
    <row r="45" spans="1:8" s="4" customFormat="1" ht="15.75">
      <c r="A45" s="38">
        <v>35</v>
      </c>
      <c r="B45" s="84"/>
      <c r="C45" s="12" t="s">
        <v>58</v>
      </c>
      <c r="D45" s="14">
        <v>1000</v>
      </c>
      <c r="E45" s="14">
        <v>150</v>
      </c>
      <c r="F45" s="14">
        <v>1150</v>
      </c>
      <c r="G45" s="14"/>
      <c r="H45" s="14">
        <v>1150</v>
      </c>
    </row>
    <row r="46" spans="1:8" s="26" customFormat="1" ht="15">
      <c r="A46" s="39">
        <v>36</v>
      </c>
      <c r="B46" s="54"/>
      <c r="C46" s="42" t="s">
        <v>121</v>
      </c>
      <c r="D46" s="25">
        <f>SUM(D47:D49)</f>
        <v>4400</v>
      </c>
      <c r="E46" s="25">
        <f>SUM(E47:E49)</f>
        <v>900</v>
      </c>
      <c r="F46" s="25">
        <f>SUM(F47:F49)</f>
        <v>5300</v>
      </c>
      <c r="G46" s="25">
        <f>SUM(G47:G49)</f>
        <v>0</v>
      </c>
      <c r="H46" s="25">
        <f>SUM(H47:H49)</f>
        <v>5300</v>
      </c>
    </row>
    <row r="47" spans="1:8" s="4" customFormat="1" ht="15.75">
      <c r="A47" s="38">
        <v>37</v>
      </c>
      <c r="B47" s="53" t="s">
        <v>96</v>
      </c>
      <c r="C47" s="13" t="s">
        <v>30</v>
      </c>
      <c r="D47" s="11">
        <v>2600</v>
      </c>
      <c r="E47" s="11"/>
      <c r="F47" s="11">
        <v>2600</v>
      </c>
      <c r="G47" s="11"/>
      <c r="H47" s="11">
        <v>2600</v>
      </c>
    </row>
    <row r="48" spans="1:8" s="4" customFormat="1" ht="15.75">
      <c r="A48" s="38">
        <v>38</v>
      </c>
      <c r="B48" s="53" t="s">
        <v>97</v>
      </c>
      <c r="C48" s="15" t="s">
        <v>84</v>
      </c>
      <c r="D48" s="11"/>
      <c r="E48" s="11">
        <v>900</v>
      </c>
      <c r="F48" s="11">
        <v>900</v>
      </c>
      <c r="G48" s="11"/>
      <c r="H48" s="11">
        <v>900</v>
      </c>
    </row>
    <row r="49" spans="1:8" s="4" customFormat="1" ht="25.5">
      <c r="A49" s="38">
        <v>39</v>
      </c>
      <c r="B49" s="53" t="s">
        <v>98</v>
      </c>
      <c r="C49" s="15" t="s">
        <v>31</v>
      </c>
      <c r="D49" s="11">
        <v>1800</v>
      </c>
      <c r="E49" s="11"/>
      <c r="F49" s="11">
        <v>1800</v>
      </c>
      <c r="G49" s="11"/>
      <c r="H49" s="11">
        <v>1800</v>
      </c>
    </row>
    <row r="50" spans="1:8" s="18" customFormat="1" ht="19.5">
      <c r="A50" s="40">
        <v>40</v>
      </c>
      <c r="B50" s="54"/>
      <c r="C50" s="27" t="s">
        <v>2</v>
      </c>
      <c r="D50" s="22">
        <f>SUM(D51,D61,D75)</f>
        <v>81250</v>
      </c>
      <c r="E50" s="22">
        <f>SUM(E51,E61,E75)</f>
        <v>4902</v>
      </c>
      <c r="F50" s="22">
        <f>F51+F61+F75+F83+F85</f>
        <v>86152</v>
      </c>
      <c r="G50" s="22">
        <f>G51+G61+G75+G83+G85</f>
        <v>270</v>
      </c>
      <c r="H50" s="22">
        <f>H51+H61+H75+H83+H85</f>
        <v>86422</v>
      </c>
    </row>
    <row r="51" spans="1:8" s="18" customFormat="1" ht="19.5">
      <c r="A51" s="39">
        <v>41</v>
      </c>
      <c r="B51" s="54"/>
      <c r="C51" s="24" t="s">
        <v>68</v>
      </c>
      <c r="D51" s="25">
        <f>SUM(D52:D60)</f>
        <v>37350</v>
      </c>
      <c r="E51" s="25">
        <f>SUM(E52:E60)</f>
        <v>-2598</v>
      </c>
      <c r="F51" s="25">
        <f>SUM(F52:F60)</f>
        <v>34752</v>
      </c>
      <c r="G51" s="25">
        <f>SUM(G52:G60)</f>
        <v>0</v>
      </c>
      <c r="H51" s="25">
        <f>SUM(H52:H60)</f>
        <v>34752</v>
      </c>
    </row>
    <row r="52" spans="1:8" s="18" customFormat="1" ht="19.5">
      <c r="A52" s="38">
        <v>42</v>
      </c>
      <c r="B52" s="86" t="s">
        <v>127</v>
      </c>
      <c r="C52" s="12" t="s">
        <v>46</v>
      </c>
      <c r="D52" s="14">
        <v>8000</v>
      </c>
      <c r="E52" s="14">
        <v>2000</v>
      </c>
      <c r="F52" s="14">
        <v>10000</v>
      </c>
      <c r="G52" s="14"/>
      <c r="H52" s="14">
        <v>10000</v>
      </c>
    </row>
    <row r="53" spans="1:8" s="18" customFormat="1" ht="19.5">
      <c r="A53" s="38">
        <v>43</v>
      </c>
      <c r="B53" s="87"/>
      <c r="C53" s="12" t="s">
        <v>47</v>
      </c>
      <c r="D53" s="14">
        <v>5000</v>
      </c>
      <c r="E53" s="14"/>
      <c r="F53" s="14">
        <v>5000</v>
      </c>
      <c r="G53" s="14"/>
      <c r="H53" s="14">
        <v>5000</v>
      </c>
    </row>
    <row r="54" spans="1:8" s="18" customFormat="1" ht="19.5">
      <c r="A54" s="38">
        <v>44</v>
      </c>
      <c r="B54" s="87"/>
      <c r="C54" s="12" t="s">
        <v>48</v>
      </c>
      <c r="D54" s="14">
        <v>4500</v>
      </c>
      <c r="E54" s="14"/>
      <c r="F54" s="14">
        <v>4500</v>
      </c>
      <c r="G54" s="14"/>
      <c r="H54" s="14">
        <v>4500</v>
      </c>
    </row>
    <row r="55" spans="1:8" s="18" customFormat="1" ht="19.5">
      <c r="A55" s="38">
        <v>45</v>
      </c>
      <c r="B55" s="87"/>
      <c r="C55" s="12" t="s">
        <v>49</v>
      </c>
      <c r="D55" s="14">
        <v>3500</v>
      </c>
      <c r="E55" s="14"/>
      <c r="F55" s="14">
        <v>3500</v>
      </c>
      <c r="G55" s="14"/>
      <c r="H55" s="14">
        <v>3500</v>
      </c>
    </row>
    <row r="56" spans="1:8" s="18" customFormat="1" ht="19.5">
      <c r="A56" s="38">
        <v>46</v>
      </c>
      <c r="B56" s="87"/>
      <c r="C56" s="12" t="s">
        <v>50</v>
      </c>
      <c r="D56" s="14">
        <v>5000</v>
      </c>
      <c r="E56" s="14"/>
      <c r="F56" s="14">
        <v>5000</v>
      </c>
      <c r="G56" s="14"/>
      <c r="H56" s="14">
        <v>5000</v>
      </c>
    </row>
    <row r="57" spans="1:8" s="18" customFormat="1" ht="19.5">
      <c r="A57" s="38">
        <v>47</v>
      </c>
      <c r="B57" s="87"/>
      <c r="C57" s="12" t="s">
        <v>51</v>
      </c>
      <c r="D57" s="11">
        <v>450</v>
      </c>
      <c r="E57" s="11"/>
      <c r="F57" s="11">
        <v>450</v>
      </c>
      <c r="G57" s="11"/>
      <c r="H57" s="11">
        <v>450</v>
      </c>
    </row>
    <row r="58" spans="1:8" s="18" customFormat="1" ht="19.5">
      <c r="A58" s="38">
        <v>48</v>
      </c>
      <c r="B58" s="87"/>
      <c r="C58" s="12" t="s">
        <v>52</v>
      </c>
      <c r="D58" s="11">
        <v>450</v>
      </c>
      <c r="E58" s="11"/>
      <c r="F58" s="11">
        <v>450</v>
      </c>
      <c r="G58" s="11"/>
      <c r="H58" s="11">
        <v>450</v>
      </c>
    </row>
    <row r="59" spans="1:8" s="18" customFormat="1" ht="19.5">
      <c r="A59" s="38">
        <v>49</v>
      </c>
      <c r="B59" s="88"/>
      <c r="C59" s="12" t="s">
        <v>53</v>
      </c>
      <c r="D59" s="11">
        <v>450</v>
      </c>
      <c r="E59" s="11"/>
      <c r="F59" s="11">
        <v>450</v>
      </c>
      <c r="G59" s="11"/>
      <c r="H59" s="11">
        <v>450</v>
      </c>
    </row>
    <row r="60" spans="1:8" s="18" customFormat="1" ht="27.75" customHeight="1">
      <c r="A60" s="38">
        <v>50</v>
      </c>
      <c r="B60" s="53" t="s">
        <v>99</v>
      </c>
      <c r="C60" s="43" t="s">
        <v>54</v>
      </c>
      <c r="D60" s="11">
        <v>10000</v>
      </c>
      <c r="E60" s="11">
        <v>-4598</v>
      </c>
      <c r="F60" s="11">
        <v>5402</v>
      </c>
      <c r="G60" s="11"/>
      <c r="H60" s="11">
        <v>5402</v>
      </c>
    </row>
    <row r="61" spans="1:8" s="26" customFormat="1" ht="15">
      <c r="A61" s="39">
        <v>51</v>
      </c>
      <c r="B61" s="54"/>
      <c r="C61" s="24" t="s">
        <v>69</v>
      </c>
      <c r="D61" s="25">
        <f>SUM(D62:D74)</f>
        <v>33400</v>
      </c>
      <c r="E61" s="25">
        <f>SUM(E62:E74)</f>
        <v>6000</v>
      </c>
      <c r="F61" s="25">
        <f>SUM(F62:F74)</f>
        <v>39400</v>
      </c>
      <c r="G61" s="25">
        <f>SUM(G62:G74)</f>
        <v>-1600</v>
      </c>
      <c r="H61" s="25">
        <f>SUM(H62:H74)</f>
        <v>37800</v>
      </c>
    </row>
    <row r="62" spans="1:8" s="4" customFormat="1" ht="15.75">
      <c r="A62" s="38"/>
      <c r="B62" s="53" t="s">
        <v>94</v>
      </c>
      <c r="C62" s="12" t="s">
        <v>85</v>
      </c>
      <c r="D62" s="11"/>
      <c r="E62" s="11">
        <v>5000</v>
      </c>
      <c r="F62" s="11">
        <v>5000</v>
      </c>
      <c r="G62" s="11">
        <v>-5000</v>
      </c>
      <c r="H62" s="11">
        <v>0</v>
      </c>
    </row>
    <row r="63" spans="1:8" s="4" customFormat="1" ht="24">
      <c r="A63" s="38">
        <v>52</v>
      </c>
      <c r="B63" s="53" t="s">
        <v>99</v>
      </c>
      <c r="C63" s="12" t="s">
        <v>85</v>
      </c>
      <c r="D63" s="11"/>
      <c r="E63" s="11"/>
      <c r="F63" s="11">
        <v>0</v>
      </c>
      <c r="G63" s="11">
        <v>3400</v>
      </c>
      <c r="H63" s="11">
        <v>3400</v>
      </c>
    </row>
    <row r="64" spans="1:8" s="4" customFormat="1" ht="15.75">
      <c r="A64" s="38">
        <v>53</v>
      </c>
      <c r="B64" s="86" t="s">
        <v>127</v>
      </c>
      <c r="C64" s="12" t="s">
        <v>32</v>
      </c>
      <c r="D64" s="14">
        <v>3000</v>
      </c>
      <c r="E64" s="14">
        <v>500</v>
      </c>
      <c r="F64" s="14">
        <v>3500</v>
      </c>
      <c r="G64" s="14"/>
      <c r="H64" s="14">
        <v>3500</v>
      </c>
    </row>
    <row r="65" spans="1:8" s="4" customFormat="1" ht="15.75">
      <c r="A65" s="38">
        <v>54</v>
      </c>
      <c r="B65" s="87"/>
      <c r="C65" s="12" t="s">
        <v>33</v>
      </c>
      <c r="D65" s="14">
        <v>2600</v>
      </c>
      <c r="E65" s="14">
        <v>500</v>
      </c>
      <c r="F65" s="14">
        <v>3100</v>
      </c>
      <c r="G65" s="14"/>
      <c r="H65" s="14">
        <v>3100</v>
      </c>
    </row>
    <row r="66" spans="1:8" s="4" customFormat="1" ht="15.75">
      <c r="A66" s="38">
        <v>55</v>
      </c>
      <c r="B66" s="87"/>
      <c r="C66" s="12" t="s">
        <v>34</v>
      </c>
      <c r="D66" s="14">
        <v>3500</v>
      </c>
      <c r="E66" s="14"/>
      <c r="F66" s="14">
        <v>3500</v>
      </c>
      <c r="G66" s="14"/>
      <c r="H66" s="14">
        <v>3500</v>
      </c>
    </row>
    <row r="67" spans="1:8" s="4" customFormat="1" ht="15.75">
      <c r="A67" s="38">
        <v>56</v>
      </c>
      <c r="B67" s="87"/>
      <c r="C67" s="12" t="s">
        <v>35</v>
      </c>
      <c r="D67" s="14">
        <v>5000</v>
      </c>
      <c r="E67" s="14"/>
      <c r="F67" s="14">
        <v>5000</v>
      </c>
      <c r="G67" s="14"/>
      <c r="H67" s="14">
        <v>5000</v>
      </c>
    </row>
    <row r="68" spans="1:8" s="4" customFormat="1" ht="15.75">
      <c r="A68" s="38">
        <v>57</v>
      </c>
      <c r="B68" s="87"/>
      <c r="C68" s="12" t="s">
        <v>36</v>
      </c>
      <c r="D68" s="14">
        <v>4000</v>
      </c>
      <c r="E68" s="14"/>
      <c r="F68" s="14">
        <v>4000</v>
      </c>
      <c r="G68" s="14"/>
      <c r="H68" s="14">
        <v>4000</v>
      </c>
    </row>
    <row r="69" spans="1:8" s="4" customFormat="1" ht="15.75">
      <c r="A69" s="38">
        <v>58</v>
      </c>
      <c r="B69" s="87"/>
      <c r="C69" s="10" t="s">
        <v>37</v>
      </c>
      <c r="D69" s="14">
        <v>1000</v>
      </c>
      <c r="E69" s="14"/>
      <c r="F69" s="14">
        <v>1000</v>
      </c>
      <c r="G69" s="14"/>
      <c r="H69" s="14">
        <v>1000</v>
      </c>
    </row>
    <row r="70" spans="1:8" s="4" customFormat="1" ht="15.75">
      <c r="A70" s="38">
        <v>59</v>
      </c>
      <c r="B70" s="87"/>
      <c r="C70" s="12" t="s">
        <v>38</v>
      </c>
      <c r="D70" s="14">
        <v>5000</v>
      </c>
      <c r="E70" s="14"/>
      <c r="F70" s="14">
        <v>5000</v>
      </c>
      <c r="G70" s="14"/>
      <c r="H70" s="14">
        <v>5000</v>
      </c>
    </row>
    <row r="71" spans="1:8" s="4" customFormat="1" ht="15.75">
      <c r="A71" s="38">
        <v>60</v>
      </c>
      <c r="B71" s="87"/>
      <c r="C71" s="12" t="s">
        <v>39</v>
      </c>
      <c r="D71" s="14">
        <v>3000</v>
      </c>
      <c r="E71" s="14"/>
      <c r="F71" s="14">
        <v>3000</v>
      </c>
      <c r="G71" s="14"/>
      <c r="H71" s="14">
        <v>3000</v>
      </c>
    </row>
    <row r="72" spans="1:8" s="4" customFormat="1" ht="14.25" customHeight="1">
      <c r="A72" s="38">
        <v>61</v>
      </c>
      <c r="B72" s="87"/>
      <c r="C72" s="12" t="s">
        <v>40</v>
      </c>
      <c r="D72" s="11">
        <v>3000</v>
      </c>
      <c r="E72" s="11"/>
      <c r="F72" s="11">
        <v>3000</v>
      </c>
      <c r="G72" s="11"/>
      <c r="H72" s="11">
        <v>3000</v>
      </c>
    </row>
    <row r="73" spans="1:8" s="4" customFormat="1" ht="15.75">
      <c r="A73" s="38">
        <v>62</v>
      </c>
      <c r="B73" s="87"/>
      <c r="C73" s="12" t="s">
        <v>41</v>
      </c>
      <c r="D73" s="11">
        <v>3000</v>
      </c>
      <c r="E73" s="11"/>
      <c r="F73" s="11">
        <v>3000</v>
      </c>
      <c r="G73" s="11"/>
      <c r="H73" s="11">
        <v>3000</v>
      </c>
    </row>
    <row r="74" spans="1:8" s="4" customFormat="1" ht="25.5">
      <c r="A74" s="38">
        <v>63</v>
      </c>
      <c r="B74" s="88"/>
      <c r="C74" s="12" t="s">
        <v>42</v>
      </c>
      <c r="D74" s="11">
        <v>300</v>
      </c>
      <c r="E74" s="11"/>
      <c r="F74" s="11">
        <v>300</v>
      </c>
      <c r="G74" s="11"/>
      <c r="H74" s="11">
        <v>300</v>
      </c>
    </row>
    <row r="75" spans="1:8" s="26" customFormat="1" ht="15">
      <c r="A75" s="39">
        <v>64</v>
      </c>
      <c r="B75" s="54"/>
      <c r="C75" s="24" t="s">
        <v>70</v>
      </c>
      <c r="D75" s="25">
        <f>SUM(D76:D78)</f>
        <v>10500</v>
      </c>
      <c r="E75" s="25">
        <f>SUM(E76:E78)</f>
        <v>1500</v>
      </c>
      <c r="F75" s="25">
        <f>SUM(F76:F82)</f>
        <v>12000</v>
      </c>
      <c r="G75" s="25">
        <f>SUM(G76:G82)</f>
        <v>1490</v>
      </c>
      <c r="H75" s="25">
        <f>SUM(H76:H82)</f>
        <v>13490</v>
      </c>
    </row>
    <row r="76" spans="1:8" s="4" customFormat="1" ht="15.75">
      <c r="A76" s="38">
        <v>65</v>
      </c>
      <c r="B76" s="82" t="s">
        <v>127</v>
      </c>
      <c r="C76" s="12" t="s">
        <v>43</v>
      </c>
      <c r="D76" s="11">
        <v>1500</v>
      </c>
      <c r="E76" s="11">
        <v>1000</v>
      </c>
      <c r="F76" s="11">
        <v>2500</v>
      </c>
      <c r="G76" s="11"/>
      <c r="H76" s="11">
        <v>2500</v>
      </c>
    </row>
    <row r="77" spans="1:8" s="4" customFormat="1" ht="15.75">
      <c r="A77" s="38">
        <v>66</v>
      </c>
      <c r="B77" s="83"/>
      <c r="C77" s="12" t="s">
        <v>44</v>
      </c>
      <c r="D77" s="11">
        <v>8000</v>
      </c>
      <c r="E77" s="11"/>
      <c r="F77" s="11">
        <v>8000</v>
      </c>
      <c r="G77" s="11"/>
      <c r="H77" s="11">
        <v>8000</v>
      </c>
    </row>
    <row r="78" spans="1:8" s="4" customFormat="1" ht="25.5">
      <c r="A78" s="38">
        <v>67</v>
      </c>
      <c r="B78" s="84"/>
      <c r="C78" s="12" t="s">
        <v>45</v>
      </c>
      <c r="D78" s="11">
        <v>1000</v>
      </c>
      <c r="E78" s="11">
        <v>500</v>
      </c>
      <c r="F78" s="11">
        <v>1500</v>
      </c>
      <c r="G78" s="11"/>
      <c r="H78" s="11">
        <v>1500</v>
      </c>
    </row>
    <row r="79" spans="1:8" s="4" customFormat="1" ht="24">
      <c r="A79" s="38">
        <v>68</v>
      </c>
      <c r="B79" s="53" t="s">
        <v>99</v>
      </c>
      <c r="C79" s="12" t="s">
        <v>85</v>
      </c>
      <c r="D79" s="11"/>
      <c r="E79" s="11"/>
      <c r="F79" s="11">
        <v>0</v>
      </c>
      <c r="G79" s="11">
        <v>1220</v>
      </c>
      <c r="H79" s="11">
        <v>1220</v>
      </c>
    </row>
    <row r="80" spans="1:8" s="4" customFormat="1" ht="27" customHeight="1">
      <c r="A80" s="38">
        <v>69</v>
      </c>
      <c r="B80" s="53" t="s">
        <v>103</v>
      </c>
      <c r="C80" s="44" t="s">
        <v>100</v>
      </c>
      <c r="D80" s="11"/>
      <c r="E80" s="11"/>
      <c r="F80" s="11"/>
      <c r="G80" s="45">
        <v>150</v>
      </c>
      <c r="H80" s="11">
        <v>150</v>
      </c>
    </row>
    <row r="81" spans="1:8" s="4" customFormat="1" ht="15.75">
      <c r="A81" s="38">
        <v>70</v>
      </c>
      <c r="B81" s="53" t="s">
        <v>104</v>
      </c>
      <c r="C81" s="44" t="s">
        <v>101</v>
      </c>
      <c r="D81" s="11"/>
      <c r="E81" s="11"/>
      <c r="F81" s="11"/>
      <c r="G81" s="45">
        <v>50</v>
      </c>
      <c r="H81" s="11">
        <v>50</v>
      </c>
    </row>
    <row r="82" spans="1:8" s="4" customFormat="1" ht="15.75">
      <c r="A82" s="38">
        <v>71</v>
      </c>
      <c r="B82" s="53" t="s">
        <v>105</v>
      </c>
      <c r="C82" s="44" t="s">
        <v>102</v>
      </c>
      <c r="D82" s="11"/>
      <c r="E82" s="11"/>
      <c r="F82" s="11"/>
      <c r="G82" s="45">
        <v>70</v>
      </c>
      <c r="H82" s="11">
        <v>70</v>
      </c>
    </row>
    <row r="83" spans="1:8" s="4" customFormat="1" ht="15.75">
      <c r="A83" s="38">
        <v>72</v>
      </c>
      <c r="B83" s="54"/>
      <c r="C83" s="24" t="s">
        <v>106</v>
      </c>
      <c r="D83" s="25">
        <f>SUM(D87:D89)</f>
        <v>40350</v>
      </c>
      <c r="E83" s="25">
        <f>SUM(E87:E89)</f>
        <v>-2380</v>
      </c>
      <c r="F83" s="25">
        <f>F84</f>
        <v>0</v>
      </c>
      <c r="G83" s="25">
        <f>G84</f>
        <v>135</v>
      </c>
      <c r="H83" s="25">
        <f>H84</f>
        <v>135</v>
      </c>
    </row>
    <row r="84" spans="1:8" s="4" customFormat="1" ht="24">
      <c r="A84" s="38">
        <v>73</v>
      </c>
      <c r="B84" s="53" t="s">
        <v>99</v>
      </c>
      <c r="C84" s="12" t="s">
        <v>85</v>
      </c>
      <c r="D84" s="25"/>
      <c r="E84" s="25"/>
      <c r="F84" s="25"/>
      <c r="G84" s="46">
        <v>135</v>
      </c>
      <c r="H84" s="46">
        <v>135</v>
      </c>
    </row>
    <row r="85" spans="1:8" s="4" customFormat="1" ht="15.75">
      <c r="A85" s="38">
        <v>74</v>
      </c>
      <c r="B85" s="54"/>
      <c r="C85" s="47" t="s">
        <v>107</v>
      </c>
      <c r="D85" s="25">
        <f>SUM(D89:D91)</f>
        <v>7000</v>
      </c>
      <c r="E85" s="25">
        <f>SUM(E89:E91)</f>
        <v>0</v>
      </c>
      <c r="F85" s="25">
        <f>F86</f>
        <v>0</v>
      </c>
      <c r="G85" s="25">
        <f>G86</f>
        <v>245</v>
      </c>
      <c r="H85" s="25">
        <f>H86</f>
        <v>245</v>
      </c>
    </row>
    <row r="86" spans="1:8" s="4" customFormat="1" ht="24">
      <c r="A86" s="38">
        <v>75</v>
      </c>
      <c r="B86" s="53" t="s">
        <v>99</v>
      </c>
      <c r="C86" s="12" t="s">
        <v>85</v>
      </c>
      <c r="D86" s="25"/>
      <c r="E86" s="25"/>
      <c r="F86" s="25"/>
      <c r="G86" s="46">
        <v>245</v>
      </c>
      <c r="H86" s="46">
        <v>245</v>
      </c>
    </row>
    <row r="87" spans="1:8" s="4" customFormat="1" ht="19.5">
      <c r="A87" s="40">
        <v>76</v>
      </c>
      <c r="B87" s="54"/>
      <c r="C87" s="27" t="s">
        <v>60</v>
      </c>
      <c r="D87" s="22">
        <f>SUM(D88,D98,D101,D105)</f>
        <v>19000</v>
      </c>
      <c r="E87" s="22">
        <f>SUM(E88,E98,E101,E105)</f>
        <v>-1140</v>
      </c>
      <c r="F87" s="22">
        <f>SUM(F88,F98,F101,F105)</f>
        <v>17860</v>
      </c>
      <c r="G87" s="22">
        <f>SUM(G88,G98,G101,G105)</f>
        <v>-2270</v>
      </c>
      <c r="H87" s="22">
        <f>SUM(H88,H98,H101,H105)</f>
        <v>15590</v>
      </c>
    </row>
    <row r="88" spans="1:8" s="19" customFormat="1" ht="15.75">
      <c r="A88" s="39">
        <v>77</v>
      </c>
      <c r="B88" s="54"/>
      <c r="C88" s="24" t="s">
        <v>73</v>
      </c>
      <c r="D88" s="25">
        <f>SUM(D89:D95)</f>
        <v>17850</v>
      </c>
      <c r="E88" s="25">
        <f>SUM(E89:E95)</f>
        <v>-1240</v>
      </c>
      <c r="F88" s="25">
        <f>SUM(F89:F97)</f>
        <v>16610</v>
      </c>
      <c r="G88" s="25">
        <f>SUM(G89:G97)</f>
        <v>-3350</v>
      </c>
      <c r="H88" s="25">
        <f>SUM(H89:H97)</f>
        <v>13260</v>
      </c>
    </row>
    <row r="89" spans="1:8" s="4" customFormat="1" ht="15.75">
      <c r="A89" s="38">
        <v>78</v>
      </c>
      <c r="B89" s="82" t="s">
        <v>127</v>
      </c>
      <c r="C89" s="12" t="s">
        <v>61</v>
      </c>
      <c r="D89" s="11">
        <v>3500</v>
      </c>
      <c r="E89" s="11"/>
      <c r="F89" s="11">
        <v>3500</v>
      </c>
      <c r="G89" s="11"/>
      <c r="H89" s="11">
        <v>3500</v>
      </c>
    </row>
    <row r="90" spans="1:8" s="4" customFormat="1" ht="15.75">
      <c r="A90" s="38">
        <v>79</v>
      </c>
      <c r="B90" s="83"/>
      <c r="C90" s="12" t="s">
        <v>79</v>
      </c>
      <c r="D90" s="11">
        <v>500</v>
      </c>
      <c r="E90" s="11"/>
      <c r="F90" s="11">
        <v>500</v>
      </c>
      <c r="G90" s="11"/>
      <c r="H90" s="11">
        <v>500</v>
      </c>
    </row>
    <row r="91" spans="1:8" s="4" customFormat="1" ht="15.75">
      <c r="A91" s="38">
        <v>80</v>
      </c>
      <c r="B91" s="83"/>
      <c r="C91" s="12" t="s">
        <v>62</v>
      </c>
      <c r="D91" s="11">
        <v>3000</v>
      </c>
      <c r="E91" s="11"/>
      <c r="F91" s="11">
        <v>3000</v>
      </c>
      <c r="G91" s="11"/>
      <c r="H91" s="11">
        <v>3000</v>
      </c>
    </row>
    <row r="92" spans="1:8" s="4" customFormat="1" ht="15.75">
      <c r="A92" s="38">
        <v>81</v>
      </c>
      <c r="B92" s="83"/>
      <c r="C92" s="12" t="s">
        <v>63</v>
      </c>
      <c r="D92" s="11">
        <v>4000</v>
      </c>
      <c r="E92" s="11"/>
      <c r="F92" s="11">
        <v>4000</v>
      </c>
      <c r="G92" s="11"/>
      <c r="H92" s="11">
        <v>4000</v>
      </c>
    </row>
    <row r="93" spans="1:8" s="4" customFormat="1" ht="25.5">
      <c r="A93" s="38">
        <v>82</v>
      </c>
      <c r="B93" s="83"/>
      <c r="C93" s="12" t="s">
        <v>72</v>
      </c>
      <c r="D93" s="11">
        <v>500</v>
      </c>
      <c r="E93" s="11">
        <v>1200</v>
      </c>
      <c r="F93" s="11">
        <v>1700</v>
      </c>
      <c r="G93" s="11"/>
      <c r="H93" s="11">
        <v>1700</v>
      </c>
    </row>
    <row r="94" spans="1:8" s="4" customFormat="1" ht="15.75">
      <c r="A94" s="38"/>
      <c r="B94" s="83"/>
      <c r="C94" s="13" t="s">
        <v>65</v>
      </c>
      <c r="D94" s="11">
        <v>6000</v>
      </c>
      <c r="E94" s="11">
        <v>-2440</v>
      </c>
      <c r="F94" s="11">
        <v>3560</v>
      </c>
      <c r="G94" s="11">
        <v>-3560</v>
      </c>
      <c r="H94" s="11">
        <v>0</v>
      </c>
    </row>
    <row r="95" spans="1:8" s="4" customFormat="1" ht="15.75">
      <c r="A95" s="38">
        <v>83</v>
      </c>
      <c r="B95" s="84"/>
      <c r="C95" s="12" t="s">
        <v>78</v>
      </c>
      <c r="D95" s="11">
        <v>350</v>
      </c>
      <c r="E95" s="11"/>
      <c r="F95" s="11">
        <v>350</v>
      </c>
      <c r="G95" s="11"/>
      <c r="H95" s="11">
        <v>350</v>
      </c>
    </row>
    <row r="96" spans="1:8" s="4" customFormat="1" ht="15.75">
      <c r="A96" s="38">
        <v>84</v>
      </c>
      <c r="B96" s="53" t="s">
        <v>110</v>
      </c>
      <c r="C96" s="48" t="s">
        <v>108</v>
      </c>
      <c r="D96" s="11"/>
      <c r="E96" s="11"/>
      <c r="F96" s="11"/>
      <c r="G96" s="49">
        <v>100</v>
      </c>
      <c r="H96" s="11">
        <v>100</v>
      </c>
    </row>
    <row r="97" spans="1:8" s="4" customFormat="1" ht="15.75">
      <c r="A97" s="38">
        <v>85</v>
      </c>
      <c r="B97" s="53" t="s">
        <v>111</v>
      </c>
      <c r="C97" s="48" t="s">
        <v>109</v>
      </c>
      <c r="D97" s="11"/>
      <c r="E97" s="11"/>
      <c r="F97" s="11"/>
      <c r="G97" s="49">
        <v>110</v>
      </c>
      <c r="H97" s="11">
        <v>110</v>
      </c>
    </row>
    <row r="98" spans="1:8" s="26" customFormat="1" ht="15">
      <c r="A98" s="39">
        <v>86</v>
      </c>
      <c r="B98" s="54"/>
      <c r="C98" s="24" t="s">
        <v>80</v>
      </c>
      <c r="D98" s="25">
        <f>SUM(D99)</f>
        <v>500</v>
      </c>
      <c r="E98" s="25">
        <f>SUM(E99)</f>
        <v>0</v>
      </c>
      <c r="F98" s="25">
        <f>SUM(F99)</f>
        <v>500</v>
      </c>
      <c r="G98" s="25">
        <f>SUM(G99)+G100</f>
        <v>205</v>
      </c>
      <c r="H98" s="25">
        <f>SUM(H99)+H100</f>
        <v>705</v>
      </c>
    </row>
    <row r="99" spans="1:8" s="4" customFormat="1" ht="36">
      <c r="A99" s="38">
        <v>87</v>
      </c>
      <c r="B99" s="53" t="s">
        <v>127</v>
      </c>
      <c r="C99" s="12" t="s">
        <v>77</v>
      </c>
      <c r="D99" s="11">
        <v>500</v>
      </c>
      <c r="E99" s="11"/>
      <c r="F99" s="11">
        <v>500</v>
      </c>
      <c r="G99" s="11"/>
      <c r="H99" s="11">
        <v>500</v>
      </c>
    </row>
    <row r="100" spans="1:8" s="4" customFormat="1" ht="15.75">
      <c r="A100" s="38">
        <v>88</v>
      </c>
      <c r="B100" s="53"/>
      <c r="C100" s="48" t="s">
        <v>120</v>
      </c>
      <c r="D100" s="11"/>
      <c r="E100" s="11"/>
      <c r="F100" s="11"/>
      <c r="G100" s="11">
        <v>205</v>
      </c>
      <c r="H100" s="11">
        <v>205</v>
      </c>
    </row>
    <row r="101" spans="1:8" s="4" customFormat="1" ht="15.75">
      <c r="A101" s="38">
        <v>89</v>
      </c>
      <c r="B101" s="54"/>
      <c r="C101" s="24" t="s">
        <v>71</v>
      </c>
      <c r="D101" s="25">
        <f>SUM(D102)</f>
        <v>400</v>
      </c>
      <c r="E101" s="25">
        <f>SUM(E102)</f>
        <v>100</v>
      </c>
      <c r="F101" s="25">
        <f>SUM(F102)</f>
        <v>500</v>
      </c>
      <c r="G101" s="25">
        <f>SUM(G102+G103+G104)</f>
        <v>605</v>
      </c>
      <c r="H101" s="25">
        <f>SUM(H102+H103+H104)</f>
        <v>1105</v>
      </c>
    </row>
    <row r="102" spans="1:8" s="4" customFormat="1" ht="36">
      <c r="A102" s="38">
        <v>90</v>
      </c>
      <c r="B102" s="53" t="s">
        <v>127</v>
      </c>
      <c r="C102" s="12" t="s">
        <v>64</v>
      </c>
      <c r="D102" s="11">
        <v>400</v>
      </c>
      <c r="E102" s="11">
        <v>100</v>
      </c>
      <c r="F102" s="11">
        <v>500</v>
      </c>
      <c r="G102" s="11"/>
      <c r="H102" s="11">
        <v>500</v>
      </c>
    </row>
    <row r="103" spans="1:8" s="4" customFormat="1" ht="24">
      <c r="A103" s="38">
        <v>91</v>
      </c>
      <c r="B103" s="53" t="s">
        <v>114</v>
      </c>
      <c r="C103" s="50" t="s">
        <v>112</v>
      </c>
      <c r="D103" s="11"/>
      <c r="E103" s="11"/>
      <c r="F103" s="11"/>
      <c r="G103" s="49">
        <v>565</v>
      </c>
      <c r="H103" s="11">
        <v>565</v>
      </c>
    </row>
    <row r="104" spans="1:8" s="4" customFormat="1" ht="24">
      <c r="A104" s="38">
        <v>92</v>
      </c>
      <c r="B104" s="53" t="s">
        <v>115</v>
      </c>
      <c r="C104" s="50" t="s">
        <v>113</v>
      </c>
      <c r="D104" s="11"/>
      <c r="E104" s="11"/>
      <c r="F104" s="11"/>
      <c r="G104" s="49">
        <v>40</v>
      </c>
      <c r="H104" s="11">
        <v>40</v>
      </c>
    </row>
    <row r="105" spans="1:8" s="26" customFormat="1" ht="15">
      <c r="A105" s="39">
        <v>93</v>
      </c>
      <c r="B105" s="54"/>
      <c r="C105" s="24" t="s">
        <v>81</v>
      </c>
      <c r="D105" s="25">
        <f>SUM(D106)</f>
        <v>250</v>
      </c>
      <c r="E105" s="25">
        <f>SUM(E106)</f>
        <v>0</v>
      </c>
      <c r="F105" s="25">
        <f>SUM(F106)</f>
        <v>250</v>
      </c>
      <c r="G105" s="25">
        <f>SUM(G106:G108)</f>
        <v>270</v>
      </c>
      <c r="H105" s="25">
        <f>SUM(H106:H108)</f>
        <v>520</v>
      </c>
    </row>
    <row r="106" spans="1:8" s="4" customFormat="1" ht="36">
      <c r="A106" s="38">
        <v>94</v>
      </c>
      <c r="B106" s="53" t="s">
        <v>127</v>
      </c>
      <c r="C106" s="12" t="s">
        <v>76</v>
      </c>
      <c r="D106" s="11">
        <v>250</v>
      </c>
      <c r="E106" s="11"/>
      <c r="F106" s="11">
        <v>250</v>
      </c>
      <c r="G106" s="11"/>
      <c r="H106" s="11">
        <v>250</v>
      </c>
    </row>
    <row r="107" spans="1:8" s="4" customFormat="1" ht="24">
      <c r="A107" s="38">
        <v>95</v>
      </c>
      <c r="B107" s="53" t="s">
        <v>118</v>
      </c>
      <c r="C107" s="50" t="s">
        <v>116</v>
      </c>
      <c r="D107" s="11"/>
      <c r="E107" s="11"/>
      <c r="F107" s="11"/>
      <c r="G107" s="49">
        <v>80</v>
      </c>
      <c r="H107" s="11">
        <v>80</v>
      </c>
    </row>
    <row r="108" spans="1:8" s="4" customFormat="1" ht="24">
      <c r="A108" s="38">
        <v>96</v>
      </c>
      <c r="B108" s="53" t="s">
        <v>119</v>
      </c>
      <c r="C108" s="50" t="s">
        <v>117</v>
      </c>
      <c r="D108" s="11"/>
      <c r="E108" s="11"/>
      <c r="F108" s="11"/>
      <c r="G108" s="49">
        <v>190</v>
      </c>
      <c r="H108" s="11">
        <v>190</v>
      </c>
    </row>
    <row r="109" spans="1:8" s="18" customFormat="1" ht="19.5">
      <c r="A109" s="40">
        <v>97</v>
      </c>
      <c r="B109" s="54"/>
      <c r="C109" s="27" t="s">
        <v>4</v>
      </c>
      <c r="D109" s="22">
        <f>SUM(D110,D112)</f>
        <v>17300</v>
      </c>
      <c r="E109" s="22">
        <f>SUM(E110,E112)</f>
        <v>6500</v>
      </c>
      <c r="F109" s="22">
        <f>SUM(F110,F112)</f>
        <v>23800</v>
      </c>
      <c r="G109" s="22">
        <f>SUM(G110,G112)</f>
        <v>0</v>
      </c>
      <c r="H109" s="22">
        <f>SUM(H110,H112)</f>
        <v>23800</v>
      </c>
    </row>
    <row r="110" spans="1:8" s="26" customFormat="1" ht="15">
      <c r="A110" s="39">
        <v>98</v>
      </c>
      <c r="B110" s="54"/>
      <c r="C110" s="24" t="s">
        <v>74</v>
      </c>
      <c r="D110" s="25">
        <f>SUM(D111:D111)</f>
        <v>1000</v>
      </c>
      <c r="E110" s="25">
        <f>SUM(E111:E111)</f>
        <v>0</v>
      </c>
      <c r="F110" s="25">
        <f>SUM(F111:F111)</f>
        <v>1000</v>
      </c>
      <c r="G110" s="25">
        <f>SUM(G111:G111)</f>
        <v>0</v>
      </c>
      <c r="H110" s="25">
        <f>SUM(H111:H111)</f>
        <v>1000</v>
      </c>
    </row>
    <row r="111" spans="1:8" s="18" customFormat="1" ht="36">
      <c r="A111" s="40">
        <v>99</v>
      </c>
      <c r="B111" s="53" t="s">
        <v>127</v>
      </c>
      <c r="C111" s="12" t="s">
        <v>59</v>
      </c>
      <c r="D111" s="11">
        <v>1000</v>
      </c>
      <c r="E111" s="11"/>
      <c r="F111" s="11">
        <v>1000</v>
      </c>
      <c r="G111" s="11"/>
      <c r="H111" s="11">
        <v>1000</v>
      </c>
    </row>
    <row r="112" spans="1:8" s="26" customFormat="1" ht="15">
      <c r="A112" s="39">
        <v>100</v>
      </c>
      <c r="B112" s="54"/>
      <c r="C112" s="24" t="s">
        <v>75</v>
      </c>
      <c r="D112" s="25">
        <f>SUM(D113:D117)</f>
        <v>16300</v>
      </c>
      <c r="E112" s="25">
        <f>SUM(E113:E117)</f>
        <v>6500</v>
      </c>
      <c r="F112" s="25">
        <f>SUM(F113:F117)</f>
        <v>22800</v>
      </c>
      <c r="G112" s="25">
        <f>SUM(G113:G118)</f>
        <v>0</v>
      </c>
      <c r="H112" s="25">
        <f>SUM(H113:H118)</f>
        <v>22800</v>
      </c>
    </row>
    <row r="113" spans="1:8" s="4" customFormat="1" ht="15.75">
      <c r="A113" s="38">
        <v>101</v>
      </c>
      <c r="B113" s="82" t="s">
        <v>127</v>
      </c>
      <c r="C113" s="12" t="s">
        <v>55</v>
      </c>
      <c r="D113" s="11">
        <v>1700</v>
      </c>
      <c r="E113" s="11"/>
      <c r="F113" s="11">
        <v>1700</v>
      </c>
      <c r="G113" s="11"/>
      <c r="H113" s="11">
        <v>1700</v>
      </c>
    </row>
    <row r="114" spans="1:8" s="4" customFormat="1" ht="15.75">
      <c r="A114" s="38">
        <v>102</v>
      </c>
      <c r="B114" s="83"/>
      <c r="C114" s="12" t="s">
        <v>56</v>
      </c>
      <c r="D114" s="11">
        <v>3000</v>
      </c>
      <c r="E114" s="11">
        <v>3000</v>
      </c>
      <c r="F114" s="11">
        <v>6000</v>
      </c>
      <c r="G114" s="11"/>
      <c r="H114" s="11">
        <v>6000</v>
      </c>
    </row>
    <row r="115" spans="1:8" s="4" customFormat="1" ht="15.75">
      <c r="A115" s="38">
        <v>103</v>
      </c>
      <c r="B115" s="83"/>
      <c r="C115" s="12" t="s">
        <v>6</v>
      </c>
      <c r="D115" s="11">
        <v>2500</v>
      </c>
      <c r="E115" s="11">
        <v>3500</v>
      </c>
      <c r="F115" s="11">
        <v>6000</v>
      </c>
      <c r="G115" s="11"/>
      <c r="H115" s="11">
        <v>6000</v>
      </c>
    </row>
    <row r="116" spans="1:8" s="4" customFormat="1" ht="15.75">
      <c r="A116" s="38">
        <v>104</v>
      </c>
      <c r="B116" s="84"/>
      <c r="C116" s="12" t="s">
        <v>57</v>
      </c>
      <c r="D116" s="11">
        <v>9000</v>
      </c>
      <c r="E116" s="11"/>
      <c r="F116" s="11">
        <v>9000</v>
      </c>
      <c r="G116" s="11"/>
      <c r="H116" s="11">
        <v>9000</v>
      </c>
    </row>
    <row r="117" spans="1:8" s="4" customFormat="1" ht="15.75">
      <c r="A117" s="38"/>
      <c r="B117" s="53" t="s">
        <v>94</v>
      </c>
      <c r="C117" s="13" t="s">
        <v>5</v>
      </c>
      <c r="D117" s="11">
        <v>100</v>
      </c>
      <c r="E117" s="11"/>
      <c r="F117" s="11">
        <v>100</v>
      </c>
      <c r="G117" s="11">
        <v>-100</v>
      </c>
      <c r="H117" s="11">
        <v>0</v>
      </c>
    </row>
    <row r="118" spans="1:8" s="4" customFormat="1" ht="15.75">
      <c r="A118" s="38">
        <v>105</v>
      </c>
      <c r="B118" s="55" t="s">
        <v>122</v>
      </c>
      <c r="C118" s="13" t="s">
        <v>5</v>
      </c>
      <c r="D118" s="11"/>
      <c r="E118" s="11"/>
      <c r="F118" s="11"/>
      <c r="G118" s="11">
        <v>100</v>
      </c>
      <c r="H118" s="11">
        <v>100</v>
      </c>
    </row>
    <row r="119" spans="1:8" s="31" customFormat="1" ht="19.5">
      <c r="A119" s="51">
        <v>106</v>
      </c>
      <c r="B119" s="30"/>
      <c r="C119" s="29" t="s">
        <v>66</v>
      </c>
      <c r="D119" s="30">
        <f>SUM(D14,D50,D87,D109)</f>
        <v>363390</v>
      </c>
      <c r="E119" s="30">
        <f>SUM(E14,E50,E87,E109)</f>
        <v>45404.2</v>
      </c>
      <c r="F119" s="30">
        <f>SUM(F14,F50,F87,F109)</f>
        <v>408794.2</v>
      </c>
      <c r="G119" s="30">
        <f>SUM(G14,G50,G87,G109,G11)</f>
        <v>0</v>
      </c>
      <c r="H119" s="30">
        <f>SUM(H14,H50,H87,H109,H11)</f>
        <v>408794.2</v>
      </c>
    </row>
    <row r="120" spans="1:8" s="4" customFormat="1" ht="15.75">
      <c r="A120" s="5"/>
      <c r="B120" s="5"/>
      <c r="C120" s="8"/>
      <c r="D120" s="7"/>
      <c r="E120" s="7"/>
      <c r="F120" s="7"/>
      <c r="G120" s="7"/>
      <c r="H120" s="7"/>
    </row>
    <row r="121" spans="1:8" s="4" customFormat="1" ht="15.75">
      <c r="A121" s="41"/>
      <c r="B121" s="41"/>
      <c r="C121" s="16"/>
      <c r="D121" s="16"/>
      <c r="E121" s="16"/>
      <c r="F121" s="16"/>
      <c r="G121" s="16"/>
      <c r="H121" s="16"/>
    </row>
    <row r="122" spans="1:8" s="4" customFormat="1" ht="15.75">
      <c r="A122" s="41"/>
      <c r="B122" s="41"/>
      <c r="C122" s="16"/>
      <c r="D122" s="16"/>
      <c r="E122" s="16"/>
      <c r="F122" s="16"/>
      <c r="G122" s="16"/>
      <c r="H122" s="16"/>
    </row>
    <row r="123" spans="1:8" s="4" customFormat="1" ht="15.75">
      <c r="A123" s="5"/>
      <c r="B123" s="5"/>
      <c r="C123" s="6"/>
      <c r="D123" s="5"/>
      <c r="E123" s="5"/>
      <c r="F123" s="5"/>
      <c r="G123" s="5"/>
      <c r="H123" s="5"/>
    </row>
    <row r="124" spans="1:8" s="4" customFormat="1" ht="15.75">
      <c r="A124" s="5"/>
      <c r="B124" s="5"/>
      <c r="C124" s="6"/>
      <c r="D124" s="5"/>
      <c r="E124" s="5"/>
      <c r="F124" s="5"/>
      <c r="G124" s="5"/>
      <c r="H124" s="5"/>
    </row>
    <row r="125" spans="1:10" s="4" customFormat="1" ht="15.75">
      <c r="A125" s="5"/>
      <c r="B125" s="5"/>
      <c r="C125" s="6" t="s">
        <v>134</v>
      </c>
      <c r="D125" s="5"/>
      <c r="E125" s="5"/>
      <c r="F125" s="5"/>
      <c r="G125" s="5"/>
      <c r="H125" s="5">
        <v>240314</v>
      </c>
      <c r="I125" s="56">
        <f>H20+H21+H22+H23+H24+H25+H34+H35+H36+H37+H38+H39+H40+H41+H45+H52+H53+H54+H55+H56+H57+H58+H59+H64+H65+H66+H67+H68+H69+H70+H71+H72+H73+H74+H76+H77+H78+H89+H90+H91+H92+H93+H95+H102+H106+H114+H115+H116</f>
        <v>213605</v>
      </c>
      <c r="J125" s="56">
        <f>H125-I125</f>
        <v>26709</v>
      </c>
    </row>
    <row r="126" spans="1:9" s="4" customFormat="1" ht="15.75">
      <c r="A126" s="5"/>
      <c r="B126" s="5"/>
      <c r="C126" s="6" t="s">
        <v>135</v>
      </c>
      <c r="D126" s="5"/>
      <c r="E126" s="5"/>
      <c r="F126" s="5"/>
      <c r="G126" s="5"/>
      <c r="H126" s="5">
        <v>19362</v>
      </c>
      <c r="I126" s="56">
        <f>H47+H48+H49+H60+H63+H79+H80+H81+H82+H84+H86+H96+H97+H100+H103+H104+H107+H108+H118+H13</f>
        <v>19362</v>
      </c>
    </row>
    <row r="127" spans="1:10" s="4" customFormat="1" ht="15.75">
      <c r="A127" s="5"/>
      <c r="B127" s="5"/>
      <c r="C127" s="6" t="s">
        <v>136</v>
      </c>
      <c r="D127" s="5"/>
      <c r="E127" s="5"/>
      <c r="F127" s="5"/>
      <c r="G127" s="5"/>
      <c r="H127" s="7">
        <f>H16+H17+H28+H29+H30+H31+H33+H43+I18+I27</f>
        <v>122618.2</v>
      </c>
      <c r="I127" s="56">
        <f>H16+H17+H18+H19+H27+H28+H29+H30+H31+H32+H33+H43+H44+H99+H111+H113</f>
        <v>175827.2</v>
      </c>
      <c r="J127" s="56">
        <f>H127-I127</f>
        <v>-53209.000000000015</v>
      </c>
    </row>
    <row r="128" spans="1:9" s="4" customFormat="1" ht="15.75">
      <c r="A128" s="5"/>
      <c r="B128" s="5"/>
      <c r="C128" s="6"/>
      <c r="D128" s="5"/>
      <c r="E128" s="5"/>
      <c r="F128" s="5"/>
      <c r="G128" s="5"/>
      <c r="H128" s="57">
        <f>SUM(H125:H127)</f>
        <v>382294.2</v>
      </c>
      <c r="I128" s="57">
        <f>SUM(I125:I127)</f>
        <v>408794.2</v>
      </c>
    </row>
    <row r="129" spans="1:9" s="4" customFormat="1" ht="15.75">
      <c r="A129" s="5"/>
      <c r="B129" s="5"/>
      <c r="C129" s="6"/>
      <c r="D129" s="5"/>
      <c r="E129" s="5"/>
      <c r="F129" s="5"/>
      <c r="G129" s="5"/>
      <c r="H129" s="5"/>
      <c r="I129" s="56">
        <f>H119-I128</f>
        <v>0</v>
      </c>
    </row>
    <row r="130" spans="1:8" s="4" customFormat="1" ht="15.75">
      <c r="A130" s="5"/>
      <c r="B130" s="5"/>
      <c r="C130" s="6"/>
      <c r="D130" s="5"/>
      <c r="E130" s="5"/>
      <c r="F130" s="5"/>
      <c r="G130" s="5"/>
      <c r="H130" s="5"/>
    </row>
    <row r="131" spans="1:8" s="4" customFormat="1" ht="15.75">
      <c r="A131" s="5"/>
      <c r="B131" s="5"/>
      <c r="C131" s="6"/>
      <c r="D131" s="5"/>
      <c r="E131" s="5"/>
      <c r="F131" s="5"/>
      <c r="G131" s="5"/>
      <c r="H131" s="5"/>
    </row>
    <row r="132" spans="1:8" s="4" customFormat="1" ht="15.75">
      <c r="A132" s="5"/>
      <c r="B132" s="5"/>
      <c r="C132" s="6"/>
      <c r="D132" s="5"/>
      <c r="E132" s="5"/>
      <c r="F132" s="5"/>
      <c r="G132" s="5"/>
      <c r="H132" s="5"/>
    </row>
    <row r="133" spans="1:8" s="4" customFormat="1" ht="15.75">
      <c r="A133" s="5"/>
      <c r="B133" s="5"/>
      <c r="C133" s="6"/>
      <c r="D133" s="5"/>
      <c r="E133" s="5"/>
      <c r="F133" s="5"/>
      <c r="G133" s="5"/>
      <c r="H133" s="5"/>
    </row>
    <row r="134" spans="1:8" s="4" customFormat="1" ht="15.75">
      <c r="A134" s="5"/>
      <c r="B134" s="5"/>
      <c r="C134" s="6"/>
      <c r="D134" s="5"/>
      <c r="E134" s="5"/>
      <c r="F134" s="5"/>
      <c r="G134" s="5"/>
      <c r="H134" s="5"/>
    </row>
    <row r="135" spans="1:8" s="4" customFormat="1" ht="15.75">
      <c r="A135" s="5"/>
      <c r="B135" s="5"/>
      <c r="C135" s="6"/>
      <c r="D135" s="5"/>
      <c r="E135" s="5"/>
      <c r="F135" s="5"/>
      <c r="G135" s="5"/>
      <c r="H135" s="5"/>
    </row>
    <row r="136" spans="1:8" s="4" customFormat="1" ht="15.75">
      <c r="A136" s="5"/>
      <c r="B136" s="5"/>
      <c r="C136" s="6"/>
      <c r="D136" s="5"/>
      <c r="E136" s="5"/>
      <c r="F136" s="5"/>
      <c r="G136" s="5"/>
      <c r="H136" s="5"/>
    </row>
    <row r="137" spans="1:8" s="4" customFormat="1" ht="15.75">
      <c r="A137" s="5"/>
      <c r="B137" s="5"/>
      <c r="C137" s="6"/>
      <c r="D137" s="5"/>
      <c r="E137" s="5"/>
      <c r="F137" s="5"/>
      <c r="G137" s="5"/>
      <c r="H137" s="5"/>
    </row>
    <row r="138" spans="1:8" s="4" customFormat="1" ht="15.75">
      <c r="A138" s="5"/>
      <c r="B138" s="5"/>
      <c r="C138" s="6"/>
      <c r="D138" s="5"/>
      <c r="E138" s="5"/>
      <c r="F138" s="5"/>
      <c r="G138" s="5"/>
      <c r="H138" s="5"/>
    </row>
    <row r="139" spans="1:8" s="4" customFormat="1" ht="15.75">
      <c r="A139" s="5"/>
      <c r="B139" s="5"/>
      <c r="C139" s="6"/>
      <c r="D139" s="5"/>
      <c r="E139" s="5"/>
      <c r="F139" s="5"/>
      <c r="G139" s="5"/>
      <c r="H139" s="5"/>
    </row>
    <row r="140" spans="1:8" s="4" customFormat="1" ht="15.75">
      <c r="A140" s="5"/>
      <c r="B140" s="5"/>
      <c r="C140" s="6"/>
      <c r="D140" s="5"/>
      <c r="E140" s="5"/>
      <c r="F140" s="5"/>
      <c r="G140" s="5"/>
      <c r="H140" s="5"/>
    </row>
    <row r="141" spans="1:8" s="4" customFormat="1" ht="15.75">
      <c r="A141" s="5"/>
      <c r="B141" s="5"/>
      <c r="C141" s="6"/>
      <c r="D141" s="5"/>
      <c r="E141" s="5"/>
      <c r="F141" s="5"/>
      <c r="G141" s="5"/>
      <c r="H141" s="5"/>
    </row>
    <row r="142" spans="1:8" s="4" customFormat="1" ht="15.75">
      <c r="A142" s="5"/>
      <c r="B142" s="5"/>
      <c r="C142" s="6"/>
      <c r="D142" s="5"/>
      <c r="E142" s="5"/>
      <c r="F142" s="5"/>
      <c r="G142" s="5"/>
      <c r="H142" s="5"/>
    </row>
    <row r="143" spans="1:8" s="4" customFormat="1" ht="15.75">
      <c r="A143" s="5"/>
      <c r="B143" s="5"/>
      <c r="C143" s="6"/>
      <c r="D143" s="5"/>
      <c r="E143" s="5"/>
      <c r="F143" s="5"/>
      <c r="G143" s="5"/>
      <c r="H143" s="5"/>
    </row>
    <row r="144" spans="1:8" s="4" customFormat="1" ht="15.75">
      <c r="A144" s="5"/>
      <c r="B144" s="5"/>
      <c r="C144" s="6"/>
      <c r="D144" s="5"/>
      <c r="E144" s="5"/>
      <c r="F144" s="5"/>
      <c r="G144" s="5"/>
      <c r="H144" s="5"/>
    </row>
    <row r="145" spans="1:8" s="4" customFormat="1" ht="15.75">
      <c r="A145" s="5"/>
      <c r="B145" s="5"/>
      <c r="C145" s="6"/>
      <c r="D145" s="5"/>
      <c r="E145" s="5"/>
      <c r="F145" s="5"/>
      <c r="G145" s="5"/>
      <c r="H145" s="5"/>
    </row>
    <row r="146" spans="1:8" s="4" customFormat="1" ht="15.75">
      <c r="A146" s="5"/>
      <c r="B146" s="5"/>
      <c r="C146" s="6"/>
      <c r="D146" s="5"/>
      <c r="E146" s="5"/>
      <c r="F146" s="5"/>
      <c r="G146" s="5"/>
      <c r="H146" s="5"/>
    </row>
    <row r="147" spans="1:8" s="4" customFormat="1" ht="15.75">
      <c r="A147" s="5"/>
      <c r="B147" s="5"/>
      <c r="C147" s="6"/>
      <c r="D147" s="5"/>
      <c r="E147" s="5"/>
      <c r="F147" s="5"/>
      <c r="G147" s="5"/>
      <c r="H147" s="5"/>
    </row>
    <row r="148" spans="1:8" s="4" customFormat="1" ht="15.75">
      <c r="A148" s="5"/>
      <c r="B148" s="5"/>
      <c r="C148" s="6"/>
      <c r="D148" s="5"/>
      <c r="E148" s="5"/>
      <c r="F148" s="5"/>
      <c r="G148" s="5"/>
      <c r="H148" s="5"/>
    </row>
    <row r="149" spans="1:8" s="4" customFormat="1" ht="15.75">
      <c r="A149" s="5"/>
      <c r="B149" s="5"/>
      <c r="C149" s="6"/>
      <c r="D149" s="5"/>
      <c r="E149" s="5"/>
      <c r="F149" s="5"/>
      <c r="G149" s="5"/>
      <c r="H149" s="5"/>
    </row>
    <row r="150" spans="1:8" s="4" customFormat="1" ht="15.75">
      <c r="A150" s="5"/>
      <c r="B150" s="5"/>
      <c r="C150" s="6"/>
      <c r="D150" s="5"/>
      <c r="E150" s="5"/>
      <c r="F150" s="5"/>
      <c r="G150" s="5"/>
      <c r="H150" s="5"/>
    </row>
    <row r="151" spans="1:8" s="4" customFormat="1" ht="15.75">
      <c r="A151" s="5"/>
      <c r="B151" s="5"/>
      <c r="C151" s="6"/>
      <c r="D151" s="5"/>
      <c r="E151" s="5"/>
      <c r="F151" s="5"/>
      <c r="G151" s="5"/>
      <c r="H151" s="5"/>
    </row>
    <row r="152" spans="1:8" s="4" customFormat="1" ht="15.75">
      <c r="A152" s="5"/>
      <c r="B152" s="5"/>
      <c r="C152" s="6"/>
      <c r="D152" s="5"/>
      <c r="E152" s="5"/>
      <c r="F152" s="5"/>
      <c r="G152" s="5"/>
      <c r="H152" s="5"/>
    </row>
    <row r="153" spans="1:8" s="4" customFormat="1" ht="15.75">
      <c r="A153" s="5"/>
      <c r="B153" s="5"/>
      <c r="C153" s="6"/>
      <c r="D153" s="5"/>
      <c r="E153" s="5"/>
      <c r="F153" s="5"/>
      <c r="G153" s="5"/>
      <c r="H153" s="5"/>
    </row>
    <row r="154" spans="1:8" s="4" customFormat="1" ht="15.75">
      <c r="A154" s="5"/>
      <c r="B154" s="5"/>
      <c r="C154" s="6"/>
      <c r="D154" s="5"/>
      <c r="E154" s="5"/>
      <c r="F154" s="5"/>
      <c r="G154" s="5"/>
      <c r="H154" s="5"/>
    </row>
    <row r="155" spans="1:8" s="4" customFormat="1" ht="15.75">
      <c r="A155" s="5"/>
      <c r="B155" s="5"/>
      <c r="C155" s="6"/>
      <c r="D155" s="5"/>
      <c r="E155" s="5"/>
      <c r="F155" s="5"/>
      <c r="G155" s="5"/>
      <c r="H155" s="5"/>
    </row>
    <row r="156" spans="1:8" s="4" customFormat="1" ht="15.75">
      <c r="A156" s="5"/>
      <c r="B156" s="5"/>
      <c r="C156" s="6"/>
      <c r="D156" s="5"/>
      <c r="E156" s="5"/>
      <c r="F156" s="5"/>
      <c r="G156" s="5"/>
      <c r="H156" s="5"/>
    </row>
    <row r="157" spans="1:8" s="4" customFormat="1" ht="15.75">
      <c r="A157" s="5"/>
      <c r="B157" s="5"/>
      <c r="C157" s="6"/>
      <c r="D157" s="5"/>
      <c r="E157" s="5"/>
      <c r="F157" s="5"/>
      <c r="G157" s="5"/>
      <c r="H157" s="5"/>
    </row>
    <row r="158" spans="1:8" s="4" customFormat="1" ht="15.75">
      <c r="A158" s="5"/>
      <c r="B158" s="5"/>
      <c r="C158" s="6"/>
      <c r="D158" s="5"/>
      <c r="E158" s="5"/>
      <c r="F158" s="5"/>
      <c r="G158" s="5"/>
      <c r="H158" s="5"/>
    </row>
    <row r="159" spans="1:8" s="4" customFormat="1" ht="15.75">
      <c r="A159" s="5"/>
      <c r="B159" s="5"/>
      <c r="C159" s="6"/>
      <c r="D159" s="5"/>
      <c r="E159" s="5"/>
      <c r="F159" s="5"/>
      <c r="G159" s="5"/>
      <c r="H159" s="5"/>
    </row>
    <row r="160" spans="1:8" s="4" customFormat="1" ht="15.75">
      <c r="A160" s="5"/>
      <c r="B160" s="5"/>
      <c r="C160" s="6"/>
      <c r="D160" s="5"/>
      <c r="E160" s="5"/>
      <c r="F160" s="5"/>
      <c r="G160" s="5"/>
      <c r="H160" s="5"/>
    </row>
    <row r="161" spans="1:8" s="4" customFormat="1" ht="15.75">
      <c r="A161" s="5"/>
      <c r="B161" s="5"/>
      <c r="C161" s="6"/>
      <c r="D161" s="5"/>
      <c r="E161" s="5"/>
      <c r="F161" s="5"/>
      <c r="G161" s="5"/>
      <c r="H161" s="5"/>
    </row>
    <row r="162" spans="1:8" s="4" customFormat="1" ht="15.75">
      <c r="A162" s="5"/>
      <c r="B162" s="5"/>
      <c r="C162" s="6"/>
      <c r="D162" s="5"/>
      <c r="E162" s="5"/>
      <c r="F162" s="5"/>
      <c r="G162" s="5"/>
      <c r="H162" s="5"/>
    </row>
    <row r="163" spans="1:8" s="4" customFormat="1" ht="15.75">
      <c r="A163" s="5"/>
      <c r="B163" s="5"/>
      <c r="C163" s="6"/>
      <c r="D163" s="5"/>
      <c r="E163" s="5"/>
      <c r="F163" s="5"/>
      <c r="G163" s="5"/>
      <c r="H163" s="5"/>
    </row>
    <row r="164" spans="1:8" s="4" customFormat="1" ht="15.75">
      <c r="A164" s="5"/>
      <c r="B164" s="5"/>
      <c r="C164" s="6"/>
      <c r="D164" s="5"/>
      <c r="E164" s="5"/>
      <c r="F164" s="5"/>
      <c r="G164" s="5"/>
      <c r="H164" s="5"/>
    </row>
    <row r="165" spans="1:8" s="4" customFormat="1" ht="15.75">
      <c r="A165" s="5"/>
      <c r="B165" s="5"/>
      <c r="C165" s="6"/>
      <c r="D165" s="5"/>
      <c r="E165" s="5"/>
      <c r="F165" s="5"/>
      <c r="G165" s="5"/>
      <c r="H165" s="5"/>
    </row>
    <row r="166" spans="1:8" s="4" customFormat="1" ht="15.75">
      <c r="A166" s="5"/>
      <c r="B166" s="5"/>
      <c r="C166" s="6"/>
      <c r="D166" s="5"/>
      <c r="E166" s="5"/>
      <c r="F166" s="5"/>
      <c r="G166" s="5"/>
      <c r="H166" s="5"/>
    </row>
    <row r="167" spans="1:8" s="4" customFormat="1" ht="15.75">
      <c r="A167" s="5"/>
      <c r="B167" s="5"/>
      <c r="C167" s="6"/>
      <c r="D167" s="5"/>
      <c r="E167" s="5"/>
      <c r="F167" s="5"/>
      <c r="G167" s="5"/>
      <c r="H167" s="5"/>
    </row>
    <row r="168" spans="1:8" s="4" customFormat="1" ht="15.75">
      <c r="A168" s="5"/>
      <c r="B168" s="5"/>
      <c r="C168" s="6"/>
      <c r="D168" s="5"/>
      <c r="E168" s="5"/>
      <c r="F168" s="5"/>
      <c r="G168" s="5"/>
      <c r="H168" s="5"/>
    </row>
    <row r="169" spans="1:8" s="4" customFormat="1" ht="15.75">
      <c r="A169" s="5"/>
      <c r="B169" s="5"/>
      <c r="C169" s="6"/>
      <c r="D169" s="5"/>
      <c r="E169" s="5"/>
      <c r="F169" s="5"/>
      <c r="G169" s="5"/>
      <c r="H169" s="5"/>
    </row>
    <row r="170" spans="1:8" s="4" customFormat="1" ht="15.75">
      <c r="A170" s="5"/>
      <c r="B170" s="5"/>
      <c r="C170" s="6"/>
      <c r="D170" s="5"/>
      <c r="E170" s="5"/>
      <c r="F170" s="5"/>
      <c r="G170" s="5"/>
      <c r="H170" s="5"/>
    </row>
    <row r="171" spans="1:8" s="4" customFormat="1" ht="15.75">
      <c r="A171" s="5"/>
      <c r="B171" s="5"/>
      <c r="C171" s="6"/>
      <c r="D171" s="5"/>
      <c r="E171" s="5"/>
      <c r="F171" s="5"/>
      <c r="G171" s="5"/>
      <c r="H171" s="5"/>
    </row>
    <row r="172" spans="1:8" s="4" customFormat="1" ht="15.75">
      <c r="A172" s="5"/>
      <c r="B172" s="5"/>
      <c r="C172" s="6"/>
      <c r="D172" s="5"/>
      <c r="E172" s="5"/>
      <c r="F172" s="5"/>
      <c r="G172" s="5"/>
      <c r="H172" s="5"/>
    </row>
    <row r="173" spans="1:8" s="4" customFormat="1" ht="15.75">
      <c r="A173" s="5"/>
      <c r="B173" s="5"/>
      <c r="C173" s="6"/>
      <c r="D173" s="5"/>
      <c r="E173" s="5"/>
      <c r="F173" s="5"/>
      <c r="G173" s="5"/>
      <c r="H173" s="5"/>
    </row>
    <row r="174" spans="1:8" s="4" customFormat="1" ht="15.75">
      <c r="A174" s="5"/>
      <c r="B174" s="5"/>
      <c r="C174" s="6"/>
      <c r="D174" s="5"/>
      <c r="E174" s="5"/>
      <c r="F174" s="5"/>
      <c r="G174" s="5"/>
      <c r="H174" s="5"/>
    </row>
    <row r="175" spans="1:8" s="4" customFormat="1" ht="15.75">
      <c r="A175" s="5"/>
      <c r="B175" s="5"/>
      <c r="C175" s="6"/>
      <c r="D175" s="5"/>
      <c r="E175" s="5"/>
      <c r="F175" s="5"/>
      <c r="G175" s="5"/>
      <c r="H175" s="5"/>
    </row>
    <row r="176" spans="1:8" s="4" customFormat="1" ht="15.75">
      <c r="A176" s="5"/>
      <c r="B176" s="5"/>
      <c r="C176" s="6"/>
      <c r="D176" s="5"/>
      <c r="E176" s="5"/>
      <c r="F176" s="5"/>
      <c r="G176" s="5"/>
      <c r="H176" s="5"/>
    </row>
    <row r="177" spans="1:8" s="4" customFormat="1" ht="15.75">
      <c r="A177" s="5"/>
      <c r="B177" s="5"/>
      <c r="C177" s="6"/>
      <c r="D177" s="5"/>
      <c r="E177" s="5"/>
      <c r="F177" s="5"/>
      <c r="G177" s="5"/>
      <c r="H177" s="5"/>
    </row>
    <row r="178" spans="1:8" s="4" customFormat="1" ht="15.75">
      <c r="A178" s="5"/>
      <c r="B178" s="5"/>
      <c r="C178" s="6"/>
      <c r="D178" s="5"/>
      <c r="E178" s="5"/>
      <c r="F178" s="5"/>
      <c r="G178" s="5"/>
      <c r="H178" s="5"/>
    </row>
    <row r="179" spans="1:8" s="4" customFormat="1" ht="15.75">
      <c r="A179" s="5"/>
      <c r="B179" s="5"/>
      <c r="C179" s="6"/>
      <c r="D179" s="5"/>
      <c r="E179" s="5"/>
      <c r="F179" s="5"/>
      <c r="G179" s="5"/>
      <c r="H179" s="5"/>
    </row>
    <row r="180" spans="1:8" s="4" customFormat="1" ht="15.75">
      <c r="A180" s="5"/>
      <c r="B180" s="5"/>
      <c r="C180" s="6"/>
      <c r="D180" s="5"/>
      <c r="E180" s="5"/>
      <c r="F180" s="5"/>
      <c r="G180" s="5"/>
      <c r="H180" s="5"/>
    </row>
  </sheetData>
  <mergeCells count="9">
    <mergeCell ref="B113:B116"/>
    <mergeCell ref="B89:B95"/>
    <mergeCell ref="B76:B78"/>
    <mergeCell ref="A8:H8"/>
    <mergeCell ref="B43:B45"/>
    <mergeCell ref="B52:B59"/>
    <mergeCell ref="B64:B74"/>
    <mergeCell ref="B16:B25"/>
    <mergeCell ref="B27:B41"/>
  </mergeCells>
  <printOptions/>
  <pageMargins left="0.5905511811023623" right="0" top="0.1968503937007874" bottom="0.5905511811023623" header="0.5118110236220472" footer="0.11811023622047245"/>
  <pageSetup horizontalDpi="600" verticalDpi="600" orientation="portrait" paperSize="9" r:id="rId1"/>
  <headerFooter alignWithMargins="0">
    <oddFooter>&amp;C&amp;7&amp;P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625" style="5" customWidth="1"/>
    <col min="2" max="2" width="18.375" style="5" customWidth="1"/>
    <col min="3" max="3" width="61.75390625" style="2" customWidth="1"/>
    <col min="4" max="4" width="18.125" style="5" hidden="1" customWidth="1"/>
    <col min="5" max="5" width="12.625" style="5" hidden="1" customWidth="1"/>
    <col min="6" max="6" width="0.12890625" style="5" hidden="1" customWidth="1"/>
    <col min="7" max="7" width="11.625" style="5" hidden="1" customWidth="1"/>
    <col min="8" max="8" width="15.00390625" style="5" customWidth="1"/>
    <col min="9" max="9" width="11.25390625" style="3" bestFit="1" customWidth="1"/>
    <col min="10" max="10" width="10.875" style="3" bestFit="1" customWidth="1"/>
    <col min="11" max="16384" width="9.125" style="3" customWidth="1"/>
  </cols>
  <sheetData>
    <row r="1" spans="1:7" s="4" customFormat="1" ht="15.75">
      <c r="A1" s="5"/>
      <c r="B1" s="5"/>
      <c r="C1" s="32" t="s">
        <v>159</v>
      </c>
      <c r="E1" s="1"/>
      <c r="G1" s="1"/>
    </row>
    <row r="2" spans="1:7" s="4" customFormat="1" ht="15.75">
      <c r="A2" s="5"/>
      <c r="B2" s="5"/>
      <c r="C2" s="32" t="s">
        <v>92</v>
      </c>
      <c r="E2" s="1"/>
      <c r="G2" s="1"/>
    </row>
    <row r="3" spans="1:7" s="4" customFormat="1" ht="15.75">
      <c r="A3" s="5"/>
      <c r="B3" s="5"/>
      <c r="C3" s="32" t="s">
        <v>162</v>
      </c>
      <c r="E3" s="1"/>
      <c r="G3" s="1"/>
    </row>
    <row r="4" spans="1:7" s="4" customFormat="1" ht="11.25" customHeight="1">
      <c r="A4" s="5"/>
      <c r="B4" s="5"/>
      <c r="C4" s="32" t="s">
        <v>89</v>
      </c>
      <c r="E4" s="1"/>
      <c r="G4" s="1"/>
    </row>
    <row r="5" spans="1:7" s="4" customFormat="1" ht="11.25" customHeight="1">
      <c r="A5" s="5"/>
      <c r="B5" s="5"/>
      <c r="C5" s="32" t="s">
        <v>87</v>
      </c>
      <c r="E5" s="1"/>
      <c r="G5" s="1"/>
    </row>
    <row r="6" spans="1:7" s="4" customFormat="1" ht="12.75" customHeight="1">
      <c r="A6" s="5"/>
      <c r="B6" s="5"/>
      <c r="C6" s="32" t="s">
        <v>90</v>
      </c>
      <c r="E6" s="1"/>
      <c r="G6" s="1"/>
    </row>
    <row r="7" spans="1:8" s="4" customFormat="1" ht="15.75">
      <c r="A7" s="5"/>
      <c r="B7" s="5"/>
      <c r="C7" s="2"/>
      <c r="E7" s="1"/>
      <c r="F7" s="1"/>
      <c r="G7" s="1"/>
      <c r="H7" s="1"/>
    </row>
    <row r="8" spans="1:8" s="4" customFormat="1" ht="47.25" customHeight="1">
      <c r="A8" s="85" t="s">
        <v>91</v>
      </c>
      <c r="B8" s="85"/>
      <c r="C8" s="85"/>
      <c r="D8" s="85"/>
      <c r="E8" s="85"/>
      <c r="F8" s="85"/>
      <c r="G8" s="85"/>
      <c r="H8" s="85"/>
    </row>
    <row r="9" spans="1:8" s="4" customFormat="1" ht="15.75" customHeight="1">
      <c r="A9" s="34"/>
      <c r="B9" s="34"/>
      <c r="C9" s="33"/>
      <c r="D9" s="33"/>
      <c r="E9" s="33"/>
      <c r="F9" s="33"/>
      <c r="G9" s="33"/>
      <c r="H9" s="33"/>
    </row>
    <row r="10" spans="1:8" s="4" customFormat="1" ht="38.25" customHeight="1">
      <c r="A10" s="28" t="s">
        <v>7</v>
      </c>
      <c r="B10" s="28" t="s">
        <v>95</v>
      </c>
      <c r="C10" s="23" t="s">
        <v>0</v>
      </c>
      <c r="D10" s="23" t="s">
        <v>1</v>
      </c>
      <c r="E10" s="23" t="s">
        <v>83</v>
      </c>
      <c r="F10" s="28" t="s">
        <v>1</v>
      </c>
      <c r="G10" s="28" t="s">
        <v>83</v>
      </c>
      <c r="H10" s="28" t="s">
        <v>1</v>
      </c>
    </row>
    <row r="11" spans="1:8" s="4" customFormat="1" ht="21.75" customHeight="1" hidden="1">
      <c r="A11" s="35">
        <v>1</v>
      </c>
      <c r="B11" s="54"/>
      <c r="C11" s="60" t="s">
        <v>126</v>
      </c>
      <c r="D11" s="22">
        <f>SUM(D12,D23,D39,D45)</f>
        <v>617140</v>
      </c>
      <c r="E11" s="22">
        <f>SUM(E12,E23,E39,E45)</f>
        <v>44657.2</v>
      </c>
      <c r="F11" s="22">
        <f aca="true" t="shared" si="0" ref="F11:H12">F12</f>
        <v>0</v>
      </c>
      <c r="G11" s="22">
        <f t="shared" si="0"/>
        <v>0</v>
      </c>
      <c r="H11" s="22">
        <f t="shared" si="0"/>
        <v>0</v>
      </c>
    </row>
    <row r="12" spans="1:8" s="4" customFormat="1" ht="28.5" customHeight="1" hidden="1">
      <c r="A12" s="36">
        <v>2</v>
      </c>
      <c r="B12" s="54"/>
      <c r="C12" s="61" t="s">
        <v>123</v>
      </c>
      <c r="D12" s="25">
        <f>SUM(D13:D22)</f>
        <v>590140</v>
      </c>
      <c r="E12" s="25">
        <f>SUM(E13:E22)</f>
        <v>49722.2</v>
      </c>
      <c r="F12" s="25">
        <f t="shared" si="0"/>
        <v>0</v>
      </c>
      <c r="G12" s="25">
        <f t="shared" si="0"/>
        <v>0</v>
      </c>
      <c r="H12" s="25">
        <f t="shared" si="0"/>
        <v>0</v>
      </c>
    </row>
    <row r="13" spans="1:8" s="4" customFormat="1" ht="29.25" customHeight="1" hidden="1">
      <c r="A13" s="28">
        <v>3</v>
      </c>
      <c r="B13" s="52" t="s">
        <v>125</v>
      </c>
      <c r="C13" s="50" t="s">
        <v>128</v>
      </c>
      <c r="D13" s="20">
        <v>16000</v>
      </c>
      <c r="E13" s="20"/>
      <c r="F13" s="20">
        <v>0</v>
      </c>
      <c r="G13" s="20"/>
      <c r="H13" s="20"/>
    </row>
    <row r="14" spans="1:8" s="18" customFormat="1" ht="39">
      <c r="A14" s="35">
        <v>1</v>
      </c>
      <c r="B14" s="54"/>
      <c r="C14" s="62" t="s">
        <v>8</v>
      </c>
      <c r="D14" s="22">
        <f>SUM(D15,D26,D44,D48)</f>
        <v>386240</v>
      </c>
      <c r="E14" s="22">
        <f>SUM(E15,E26,E44,E48)</f>
        <v>30346.199999999997</v>
      </c>
      <c r="F14" s="22">
        <f>F15+F26+F42+F44+F48+F51</f>
        <v>280982.2</v>
      </c>
      <c r="G14" s="22">
        <f>G15+G26+G42+G44+G48+G51</f>
        <v>2900</v>
      </c>
      <c r="H14" s="22">
        <f>H15+H26+H42+H44+H48+H51</f>
        <v>283882.2</v>
      </c>
    </row>
    <row r="15" spans="1:12" s="26" customFormat="1" ht="26.25" customHeight="1">
      <c r="A15" s="36">
        <v>2</v>
      </c>
      <c r="B15" s="54"/>
      <c r="C15" s="64" t="s">
        <v>67</v>
      </c>
      <c r="D15" s="25">
        <f>SUM(D16:D25)</f>
        <v>103700</v>
      </c>
      <c r="E15" s="25">
        <f>SUM(E16:E25)</f>
        <v>9938</v>
      </c>
      <c r="F15" s="25">
        <f>SUM(F16:F25)</f>
        <v>113638</v>
      </c>
      <c r="G15" s="25">
        <f>SUM(G16:G25)</f>
        <v>7991</v>
      </c>
      <c r="H15" s="25">
        <f>SUM(H16:H25)</f>
        <v>121629</v>
      </c>
      <c r="J15" s="76">
        <f>F26+F42+F44+F48+F51</f>
        <v>167344.2</v>
      </c>
      <c r="K15" s="76">
        <f>G26+G42+G44+G48+G51</f>
        <v>-5091</v>
      </c>
      <c r="L15" s="76">
        <f>H26+H42+H44+H48+H51</f>
        <v>162253.2</v>
      </c>
    </row>
    <row r="16" spans="1:9" s="21" customFormat="1" ht="15">
      <c r="A16" s="37">
        <v>3</v>
      </c>
      <c r="B16" s="82" t="s">
        <v>127</v>
      </c>
      <c r="C16" s="10" t="s">
        <v>3</v>
      </c>
      <c r="D16" s="20">
        <v>10000</v>
      </c>
      <c r="E16" s="20"/>
      <c r="F16" s="11">
        <v>10000</v>
      </c>
      <c r="G16" s="11"/>
      <c r="H16" s="11">
        <v>10000</v>
      </c>
      <c r="I16" s="21" t="s">
        <v>129</v>
      </c>
    </row>
    <row r="17" spans="1:9" s="21" customFormat="1" ht="15">
      <c r="A17" s="37">
        <v>4</v>
      </c>
      <c r="B17" s="83"/>
      <c r="C17" s="10" t="s">
        <v>130</v>
      </c>
      <c r="D17" s="20">
        <v>16000</v>
      </c>
      <c r="E17" s="20"/>
      <c r="F17" s="11">
        <v>16000</v>
      </c>
      <c r="G17" s="11"/>
      <c r="H17" s="11">
        <v>16000</v>
      </c>
      <c r="I17" s="21" t="s">
        <v>129</v>
      </c>
    </row>
    <row r="18" spans="1:10" s="21" customFormat="1" ht="25.5">
      <c r="A18" s="37">
        <v>5</v>
      </c>
      <c r="B18" s="83"/>
      <c r="C18" s="10" t="s">
        <v>131</v>
      </c>
      <c r="D18" s="20">
        <v>31200</v>
      </c>
      <c r="E18" s="20">
        <v>1938</v>
      </c>
      <c r="F18" s="11">
        <f>31200+1938</f>
        <v>33138</v>
      </c>
      <c r="G18" s="11">
        <v>9491</v>
      </c>
      <c r="H18" s="11">
        <f>31200+1938+9491</f>
        <v>42629</v>
      </c>
      <c r="I18" s="21">
        <v>42629</v>
      </c>
      <c r="J18" s="58"/>
    </row>
    <row r="19" spans="1:8" s="21" customFormat="1" ht="15" hidden="1">
      <c r="A19" s="37">
        <v>6</v>
      </c>
      <c r="B19" s="83"/>
      <c r="C19" s="10" t="s">
        <v>124</v>
      </c>
      <c r="D19" s="20">
        <v>1500</v>
      </c>
      <c r="E19" s="20"/>
      <c r="F19" s="11">
        <v>1500</v>
      </c>
      <c r="G19" s="11">
        <v>-1500</v>
      </c>
      <c r="H19" s="11">
        <v>0</v>
      </c>
    </row>
    <row r="20" spans="1:9" s="4" customFormat="1" ht="15.75">
      <c r="A20" s="38">
        <v>6</v>
      </c>
      <c r="B20" s="83"/>
      <c r="C20" s="10" t="s">
        <v>9</v>
      </c>
      <c r="D20" s="11">
        <v>2000</v>
      </c>
      <c r="E20" s="11">
        <v>2000</v>
      </c>
      <c r="F20" s="11">
        <v>4000</v>
      </c>
      <c r="G20" s="11"/>
      <c r="H20" s="11">
        <v>4000</v>
      </c>
      <c r="I20" s="4" t="s">
        <v>137</v>
      </c>
    </row>
    <row r="21" spans="1:9" s="4" customFormat="1" ht="15.75">
      <c r="A21" s="38">
        <v>7</v>
      </c>
      <c r="B21" s="83"/>
      <c r="C21" s="12" t="s">
        <v>10</v>
      </c>
      <c r="D21" s="11">
        <v>13500</v>
      </c>
      <c r="E21" s="11">
        <v>1900</v>
      </c>
      <c r="F21" s="11">
        <v>15400</v>
      </c>
      <c r="G21" s="11"/>
      <c r="H21" s="11">
        <v>15400</v>
      </c>
      <c r="I21" s="4" t="s">
        <v>137</v>
      </c>
    </row>
    <row r="22" spans="1:9" s="4" customFormat="1" ht="15.75">
      <c r="A22" s="38">
        <v>8</v>
      </c>
      <c r="B22" s="83"/>
      <c r="C22" s="43" t="s">
        <v>11</v>
      </c>
      <c r="D22" s="11">
        <v>10000</v>
      </c>
      <c r="E22" s="11">
        <v>3600</v>
      </c>
      <c r="F22" s="11">
        <v>13600</v>
      </c>
      <c r="G22" s="11"/>
      <c r="H22" s="11">
        <v>13600</v>
      </c>
      <c r="I22" s="4" t="s">
        <v>137</v>
      </c>
    </row>
    <row r="23" spans="1:9" s="4" customFormat="1" ht="15.75">
      <c r="A23" s="38">
        <v>9</v>
      </c>
      <c r="B23" s="83"/>
      <c r="C23" s="43" t="s">
        <v>12</v>
      </c>
      <c r="D23" s="11">
        <v>1500</v>
      </c>
      <c r="E23" s="11">
        <v>500</v>
      </c>
      <c r="F23" s="11">
        <v>2000</v>
      </c>
      <c r="G23" s="11"/>
      <c r="H23" s="11">
        <v>2000</v>
      </c>
      <c r="I23" s="4" t="s">
        <v>137</v>
      </c>
    </row>
    <row r="24" spans="1:9" s="4" customFormat="1" ht="25.5">
      <c r="A24" s="38">
        <v>10</v>
      </c>
      <c r="B24" s="83"/>
      <c r="C24" s="12" t="s">
        <v>13</v>
      </c>
      <c r="D24" s="11">
        <v>8000</v>
      </c>
      <c r="E24" s="11"/>
      <c r="F24" s="11">
        <v>8000</v>
      </c>
      <c r="G24" s="11"/>
      <c r="H24" s="11">
        <v>8000</v>
      </c>
      <c r="I24" s="4" t="s">
        <v>137</v>
      </c>
    </row>
    <row r="25" spans="1:9" s="4" customFormat="1" ht="15.75">
      <c r="A25" s="38">
        <v>11</v>
      </c>
      <c r="B25" s="84"/>
      <c r="C25" s="12" t="s">
        <v>14</v>
      </c>
      <c r="D25" s="11">
        <v>10000</v>
      </c>
      <c r="E25" s="11"/>
      <c r="F25" s="11">
        <v>10000</v>
      </c>
      <c r="G25" s="11"/>
      <c r="H25" s="11">
        <v>10000</v>
      </c>
      <c r="I25" s="4" t="s">
        <v>137</v>
      </c>
    </row>
    <row r="26" spans="1:8" s="26" customFormat="1" ht="24.75" customHeight="1">
      <c r="A26" s="39">
        <v>12</v>
      </c>
      <c r="B26" s="54"/>
      <c r="C26" s="64" t="s">
        <v>82</v>
      </c>
      <c r="D26" s="25">
        <f>SUM(D27:D41)</f>
        <v>129740</v>
      </c>
      <c r="E26" s="25">
        <f>SUM(E27:E41)</f>
        <v>21719.2</v>
      </c>
      <c r="F26" s="25">
        <f>SUM(F27:F41)</f>
        <v>151459.2</v>
      </c>
      <c r="G26" s="25">
        <f>SUM(G27:G41)</f>
        <v>-62500</v>
      </c>
      <c r="H26" s="25">
        <f>SUM(H27:H41)</f>
        <v>88959.2</v>
      </c>
    </row>
    <row r="27" spans="1:9" s="4" customFormat="1" ht="25.5">
      <c r="A27" s="38">
        <v>13</v>
      </c>
      <c r="B27" s="82" t="s">
        <v>127</v>
      </c>
      <c r="C27" s="12" t="s">
        <v>132</v>
      </c>
      <c r="D27" s="11">
        <v>15000</v>
      </c>
      <c r="E27" s="11">
        <v>30000</v>
      </c>
      <c r="F27" s="11">
        <v>45000</v>
      </c>
      <c r="G27" s="11">
        <v>-30000</v>
      </c>
      <c r="H27" s="11">
        <f>45000-30000</f>
        <v>15000</v>
      </c>
      <c r="I27" s="4">
        <v>15000</v>
      </c>
    </row>
    <row r="28" spans="1:9" s="4" customFormat="1" ht="15.75">
      <c r="A28" s="38">
        <v>14</v>
      </c>
      <c r="B28" s="83"/>
      <c r="C28" s="43" t="s">
        <v>15</v>
      </c>
      <c r="D28" s="11">
        <v>7700</v>
      </c>
      <c r="E28" s="11">
        <v>-267</v>
      </c>
      <c r="F28" s="11">
        <v>7433</v>
      </c>
      <c r="G28" s="11"/>
      <c r="H28" s="11">
        <v>7433</v>
      </c>
      <c r="I28" s="4" t="s">
        <v>129</v>
      </c>
    </row>
    <row r="29" spans="1:9" s="4" customFormat="1" ht="25.5">
      <c r="A29" s="38">
        <v>15</v>
      </c>
      <c r="B29" s="83"/>
      <c r="C29" s="12" t="s">
        <v>16</v>
      </c>
      <c r="D29" s="11">
        <v>4640</v>
      </c>
      <c r="E29" s="11">
        <v>433</v>
      </c>
      <c r="F29" s="11">
        <v>5073</v>
      </c>
      <c r="G29" s="11"/>
      <c r="H29" s="11">
        <v>5073</v>
      </c>
      <c r="I29" s="4" t="s">
        <v>129</v>
      </c>
    </row>
    <row r="30" spans="1:9" s="4" customFormat="1" ht="25.5">
      <c r="A30" s="38">
        <v>16</v>
      </c>
      <c r="B30" s="83"/>
      <c r="C30" s="12" t="s">
        <v>17</v>
      </c>
      <c r="D30" s="11">
        <v>3700</v>
      </c>
      <c r="E30" s="11">
        <v>348</v>
      </c>
      <c r="F30" s="11">
        <v>4048</v>
      </c>
      <c r="G30" s="11"/>
      <c r="H30" s="11">
        <v>4048</v>
      </c>
      <c r="I30" s="4" t="s">
        <v>129</v>
      </c>
    </row>
    <row r="31" spans="1:9" s="4" customFormat="1" ht="25.5">
      <c r="A31" s="38">
        <v>17</v>
      </c>
      <c r="B31" s="83"/>
      <c r="C31" s="12" t="s">
        <v>18</v>
      </c>
      <c r="D31" s="11">
        <v>9000</v>
      </c>
      <c r="E31" s="11">
        <v>0.2</v>
      </c>
      <c r="F31" s="11">
        <v>9000.2</v>
      </c>
      <c r="G31" s="11"/>
      <c r="H31" s="11">
        <v>9000.2</v>
      </c>
      <c r="I31" s="4" t="s">
        <v>129</v>
      </c>
    </row>
    <row r="32" spans="1:8" s="4" customFormat="1" ht="48.75" customHeight="1">
      <c r="A32" s="38">
        <v>18</v>
      </c>
      <c r="B32" s="83"/>
      <c r="C32" s="12" t="s">
        <v>19</v>
      </c>
      <c r="D32" s="11">
        <v>26500</v>
      </c>
      <c r="E32" s="11"/>
      <c r="F32" s="11">
        <v>26500</v>
      </c>
      <c r="G32" s="11"/>
      <c r="H32" s="11">
        <v>26500</v>
      </c>
    </row>
    <row r="33" spans="1:9" s="4" customFormat="1" ht="38.25">
      <c r="A33" s="38">
        <v>19</v>
      </c>
      <c r="B33" s="83"/>
      <c r="C33" s="12" t="s">
        <v>133</v>
      </c>
      <c r="D33" s="11">
        <v>5500</v>
      </c>
      <c r="E33" s="11">
        <v>0</v>
      </c>
      <c r="F33" s="11">
        <v>5500</v>
      </c>
      <c r="G33" s="11"/>
      <c r="H33" s="11">
        <v>5500</v>
      </c>
      <c r="I33" s="4" t="s">
        <v>129</v>
      </c>
    </row>
    <row r="34" spans="1:9" s="4" customFormat="1" ht="15.75">
      <c r="A34" s="38">
        <v>20</v>
      </c>
      <c r="B34" s="83"/>
      <c r="C34" s="10" t="s">
        <v>20</v>
      </c>
      <c r="D34" s="11">
        <v>6000</v>
      </c>
      <c r="E34" s="11">
        <v>-425</v>
      </c>
      <c r="F34" s="11">
        <v>5575</v>
      </c>
      <c r="G34" s="11"/>
      <c r="H34" s="11">
        <v>5575</v>
      </c>
      <c r="I34" s="4" t="s">
        <v>137</v>
      </c>
    </row>
    <row r="35" spans="1:9" s="4" customFormat="1" ht="25.5">
      <c r="A35" s="38">
        <v>21</v>
      </c>
      <c r="B35" s="83"/>
      <c r="C35" s="12" t="s">
        <v>21</v>
      </c>
      <c r="D35" s="14">
        <v>4700</v>
      </c>
      <c r="E35" s="14">
        <v>0</v>
      </c>
      <c r="F35" s="14">
        <v>4700</v>
      </c>
      <c r="G35" s="14"/>
      <c r="H35" s="14">
        <v>4700</v>
      </c>
      <c r="I35" s="4" t="s">
        <v>137</v>
      </c>
    </row>
    <row r="36" spans="1:9" s="4" customFormat="1" ht="25.5">
      <c r="A36" s="38">
        <v>22</v>
      </c>
      <c r="B36" s="83"/>
      <c r="C36" s="12" t="s">
        <v>22</v>
      </c>
      <c r="D36" s="14">
        <v>5000</v>
      </c>
      <c r="E36" s="14">
        <v>0</v>
      </c>
      <c r="F36" s="14">
        <v>5000</v>
      </c>
      <c r="G36" s="14"/>
      <c r="H36" s="14">
        <v>5000</v>
      </c>
      <c r="I36" s="4" t="s">
        <v>137</v>
      </c>
    </row>
    <row r="37" spans="1:9" s="4" customFormat="1" ht="15.75">
      <c r="A37" s="38">
        <v>23</v>
      </c>
      <c r="B37" s="83"/>
      <c r="C37" s="12" t="s">
        <v>23</v>
      </c>
      <c r="D37" s="14">
        <v>1500</v>
      </c>
      <c r="E37" s="14">
        <v>-370</v>
      </c>
      <c r="F37" s="14">
        <v>1130</v>
      </c>
      <c r="G37" s="14"/>
      <c r="H37" s="14">
        <v>1130</v>
      </c>
      <c r="I37" s="4" t="s">
        <v>137</v>
      </c>
    </row>
    <row r="38" spans="1:10" s="4" customFormat="1" ht="15.75" hidden="1">
      <c r="A38" s="38">
        <v>25</v>
      </c>
      <c r="B38" s="83"/>
      <c r="C38" s="66" t="s">
        <v>24</v>
      </c>
      <c r="D38" s="11">
        <v>15000</v>
      </c>
      <c r="E38" s="11">
        <v>0</v>
      </c>
      <c r="F38" s="11">
        <v>15000</v>
      </c>
      <c r="G38" s="11">
        <v>-15000</v>
      </c>
      <c r="H38" s="11">
        <v>0</v>
      </c>
      <c r="I38" s="4" t="s">
        <v>137</v>
      </c>
      <c r="J38" s="4" t="s">
        <v>144</v>
      </c>
    </row>
    <row r="39" spans="1:10" s="4" customFormat="1" ht="15.75" hidden="1">
      <c r="A39" s="38">
        <v>26</v>
      </c>
      <c r="B39" s="83"/>
      <c r="C39" s="10" t="s">
        <v>25</v>
      </c>
      <c r="D39" s="14">
        <v>20000</v>
      </c>
      <c r="E39" s="14">
        <v>-8000</v>
      </c>
      <c r="F39" s="14">
        <v>12000</v>
      </c>
      <c r="G39" s="14">
        <v>-12000</v>
      </c>
      <c r="H39" s="14">
        <v>0</v>
      </c>
      <c r="I39" s="4" t="s">
        <v>137</v>
      </c>
      <c r="J39" s="4" t="s">
        <v>145</v>
      </c>
    </row>
    <row r="40" spans="1:10" s="4" customFormat="1" ht="15.75" hidden="1">
      <c r="A40" s="38">
        <v>27</v>
      </c>
      <c r="B40" s="83"/>
      <c r="C40" s="10" t="s">
        <v>26</v>
      </c>
      <c r="D40" s="11">
        <v>5000</v>
      </c>
      <c r="E40" s="11"/>
      <c r="F40" s="11">
        <v>5000</v>
      </c>
      <c r="G40" s="11">
        <v>-5000</v>
      </c>
      <c r="H40" s="11">
        <v>0</v>
      </c>
      <c r="I40" s="4" t="s">
        <v>137</v>
      </c>
      <c r="J40" s="4" t="s">
        <v>146</v>
      </c>
    </row>
    <row r="41" spans="1:8" s="4" customFormat="1" ht="15.75" hidden="1">
      <c r="A41" s="38">
        <v>28</v>
      </c>
      <c r="B41" s="84"/>
      <c r="C41" s="12" t="s">
        <v>27</v>
      </c>
      <c r="D41" s="11">
        <v>500</v>
      </c>
      <c r="E41" s="11"/>
      <c r="F41" s="11">
        <v>500</v>
      </c>
      <c r="G41" s="11">
        <v>-500</v>
      </c>
      <c r="H41" s="11">
        <v>0</v>
      </c>
    </row>
    <row r="42" spans="1:8" s="4" customFormat="1" ht="24" customHeight="1">
      <c r="A42" s="38">
        <v>24</v>
      </c>
      <c r="B42" s="67"/>
      <c r="C42" s="65" t="s">
        <v>148</v>
      </c>
      <c r="D42" s="11"/>
      <c r="E42" s="11"/>
      <c r="F42" s="25">
        <f>F43</f>
        <v>0</v>
      </c>
      <c r="G42" s="25">
        <f>G43</f>
        <v>31372</v>
      </c>
      <c r="H42" s="25">
        <f>H43</f>
        <v>31372</v>
      </c>
    </row>
    <row r="43" spans="1:8" s="4" customFormat="1" ht="36">
      <c r="A43" s="38">
        <v>25</v>
      </c>
      <c r="B43" s="73" t="s">
        <v>127</v>
      </c>
      <c r="C43" s="66" t="s">
        <v>24</v>
      </c>
      <c r="D43" s="11">
        <v>15000</v>
      </c>
      <c r="E43" s="11">
        <v>0</v>
      </c>
      <c r="F43" s="11">
        <v>0</v>
      </c>
      <c r="G43" s="11">
        <f>15000+16372</f>
        <v>31372</v>
      </c>
      <c r="H43" s="11">
        <f>15000+16372</f>
        <v>31372</v>
      </c>
    </row>
    <row r="44" spans="1:8" s="26" customFormat="1" ht="21.75" customHeight="1">
      <c r="A44" s="39">
        <v>26</v>
      </c>
      <c r="B44" s="54"/>
      <c r="C44" s="65" t="s">
        <v>149</v>
      </c>
      <c r="D44" s="25">
        <f>SUM(D45:D47)</f>
        <v>8000</v>
      </c>
      <c r="E44" s="25">
        <f>SUM(E45:E47)</f>
        <v>2585</v>
      </c>
      <c r="F44" s="25">
        <f>SUM(F45:F47)</f>
        <v>10585</v>
      </c>
      <c r="G44" s="25">
        <f>SUM(G45:G47)</f>
        <v>-2650</v>
      </c>
      <c r="H44" s="25">
        <f>SUM(H45:H47)</f>
        <v>7935</v>
      </c>
    </row>
    <row r="45" spans="1:9" s="4" customFormat="1" ht="35.25" customHeight="1">
      <c r="A45" s="38">
        <v>27</v>
      </c>
      <c r="B45" s="82" t="s">
        <v>127</v>
      </c>
      <c r="C45" s="12" t="s">
        <v>28</v>
      </c>
      <c r="D45" s="11">
        <v>5500</v>
      </c>
      <c r="E45" s="11">
        <v>2435</v>
      </c>
      <c r="F45" s="11">
        <v>7935</v>
      </c>
      <c r="G45" s="11"/>
      <c r="H45" s="11">
        <v>7935</v>
      </c>
      <c r="I45" s="4" t="s">
        <v>129</v>
      </c>
    </row>
    <row r="46" spans="1:8" s="4" customFormat="1" ht="15.75" hidden="1">
      <c r="A46" s="38">
        <v>33</v>
      </c>
      <c r="B46" s="83"/>
      <c r="C46" s="12" t="s">
        <v>29</v>
      </c>
      <c r="D46" s="11">
        <v>1500</v>
      </c>
      <c r="E46" s="11"/>
      <c r="F46" s="11">
        <v>1500</v>
      </c>
      <c r="G46" s="11">
        <v>-1500</v>
      </c>
      <c r="H46" s="11">
        <v>0</v>
      </c>
    </row>
    <row r="47" spans="1:9" s="4" customFormat="1" ht="15.75" hidden="1">
      <c r="A47" s="38">
        <v>34</v>
      </c>
      <c r="B47" s="70"/>
      <c r="C47" s="72" t="s">
        <v>58</v>
      </c>
      <c r="D47" s="14">
        <v>1000</v>
      </c>
      <c r="E47" s="14">
        <v>150</v>
      </c>
      <c r="F47" s="14">
        <v>1150</v>
      </c>
      <c r="G47" s="14">
        <v>-1150</v>
      </c>
      <c r="H47" s="14">
        <v>0</v>
      </c>
      <c r="I47" s="4" t="s">
        <v>137</v>
      </c>
    </row>
    <row r="48" spans="1:8" s="26" customFormat="1" ht="24.75" customHeight="1">
      <c r="A48" s="39">
        <v>28</v>
      </c>
      <c r="B48" s="54"/>
      <c r="C48" s="65" t="s">
        <v>150</v>
      </c>
      <c r="D48" s="25">
        <f>SUM(D50:D54)</f>
        <v>144800</v>
      </c>
      <c r="E48" s="25">
        <f>SUM(E50:E54)</f>
        <v>-3896</v>
      </c>
      <c r="F48" s="25">
        <f>SUM(F50)</f>
        <v>2600</v>
      </c>
      <c r="G48" s="25">
        <f>SUM(G50+G49)</f>
        <v>5000</v>
      </c>
      <c r="H48" s="25">
        <f>SUM(H50+H49)</f>
        <v>7600</v>
      </c>
    </row>
    <row r="49" spans="1:8" s="26" customFormat="1" ht="36">
      <c r="A49" s="39">
        <v>29</v>
      </c>
      <c r="B49" s="73" t="s">
        <v>127</v>
      </c>
      <c r="C49" s="10" t="s">
        <v>26</v>
      </c>
      <c r="D49" s="11">
        <v>5000</v>
      </c>
      <c r="E49" s="11"/>
      <c r="F49" s="11">
        <v>0</v>
      </c>
      <c r="G49" s="11">
        <v>5000</v>
      </c>
      <c r="H49" s="11">
        <v>5000</v>
      </c>
    </row>
    <row r="50" spans="1:8" s="4" customFormat="1" ht="24">
      <c r="A50" s="38">
        <v>30</v>
      </c>
      <c r="B50" s="73" t="s">
        <v>143</v>
      </c>
      <c r="C50" s="43" t="s">
        <v>30</v>
      </c>
      <c r="D50" s="11">
        <v>2600</v>
      </c>
      <c r="E50" s="11"/>
      <c r="F50" s="11">
        <v>2600</v>
      </c>
      <c r="G50" s="11"/>
      <c r="H50" s="11">
        <v>2600</v>
      </c>
    </row>
    <row r="51" spans="1:8" s="4" customFormat="1" ht="24" customHeight="1">
      <c r="A51" s="38">
        <v>31</v>
      </c>
      <c r="B51" s="73"/>
      <c r="C51" s="65" t="s">
        <v>151</v>
      </c>
      <c r="D51" s="25">
        <f>SUM(D53:D56)</f>
        <v>120400</v>
      </c>
      <c r="E51" s="25">
        <f>SUM(E53:E56)</f>
        <v>3204</v>
      </c>
      <c r="F51" s="25">
        <f>SUM(F52:F54)</f>
        <v>2700</v>
      </c>
      <c r="G51" s="25">
        <f>SUM(G52:G54)</f>
        <v>23687</v>
      </c>
      <c r="H51" s="25">
        <f>SUM(H52:H54)</f>
        <v>26387</v>
      </c>
    </row>
    <row r="52" spans="1:8" s="4" customFormat="1" ht="36">
      <c r="A52" s="38">
        <v>32</v>
      </c>
      <c r="B52" s="73" t="s">
        <v>127</v>
      </c>
      <c r="C52" s="10" t="s">
        <v>25</v>
      </c>
      <c r="D52" s="14">
        <v>20000</v>
      </c>
      <c r="E52" s="14">
        <v>-8000</v>
      </c>
      <c r="F52" s="14">
        <v>0</v>
      </c>
      <c r="G52" s="14">
        <f>12000+11687</f>
        <v>23687</v>
      </c>
      <c r="H52" s="14">
        <f>12000+11687</f>
        <v>23687</v>
      </c>
    </row>
    <row r="53" spans="1:8" s="4" customFormat="1" ht="25.5">
      <c r="A53" s="38">
        <v>33</v>
      </c>
      <c r="B53" s="73" t="s">
        <v>143</v>
      </c>
      <c r="C53" s="66" t="s">
        <v>141</v>
      </c>
      <c r="D53" s="11"/>
      <c r="E53" s="11">
        <v>900</v>
      </c>
      <c r="F53" s="11">
        <v>900</v>
      </c>
      <c r="G53" s="11"/>
      <c r="H53" s="11">
        <v>900</v>
      </c>
    </row>
    <row r="54" spans="1:8" s="4" customFormat="1" ht="25.5">
      <c r="A54" s="38">
        <v>34</v>
      </c>
      <c r="B54" s="73" t="s">
        <v>152</v>
      </c>
      <c r="C54" s="75" t="s">
        <v>142</v>
      </c>
      <c r="D54" s="11">
        <v>1800</v>
      </c>
      <c r="E54" s="11"/>
      <c r="F54" s="11">
        <v>1800</v>
      </c>
      <c r="G54" s="11"/>
      <c r="H54" s="11">
        <v>1800</v>
      </c>
    </row>
    <row r="55" spans="1:8" s="18" customFormat="1" ht="19.5">
      <c r="A55" s="40">
        <v>35</v>
      </c>
      <c r="B55" s="54"/>
      <c r="C55" s="62" t="s">
        <v>2</v>
      </c>
      <c r="D55" s="22">
        <f>SUM(D56,D66,D80)</f>
        <v>81250</v>
      </c>
      <c r="E55" s="22">
        <f>SUM(E56,E66,E80)</f>
        <v>4902</v>
      </c>
      <c r="F55" s="22">
        <f>F56+F66+F80+F91+F93</f>
        <v>86152</v>
      </c>
      <c r="G55" s="22">
        <f>G56+G66+G80+G91+G93</f>
        <v>270</v>
      </c>
      <c r="H55" s="22">
        <f>H56+H66+H80+H91+H93</f>
        <v>86422</v>
      </c>
    </row>
    <row r="56" spans="1:8" s="18" customFormat="1" ht="23.25" customHeight="1">
      <c r="A56" s="39">
        <v>36</v>
      </c>
      <c r="B56" s="54"/>
      <c r="C56" s="64" t="s">
        <v>68</v>
      </c>
      <c r="D56" s="25">
        <f>SUM(D57:D65)</f>
        <v>37350</v>
      </c>
      <c r="E56" s="25">
        <f>SUM(E57:E65)</f>
        <v>-2598</v>
      </c>
      <c r="F56" s="25">
        <f>SUM(F57:F65)</f>
        <v>34752</v>
      </c>
      <c r="G56" s="25">
        <f>SUM(G57:G65)</f>
        <v>3400</v>
      </c>
      <c r="H56" s="25">
        <f>SUM(H57:H65)</f>
        <v>38152</v>
      </c>
    </row>
    <row r="57" spans="1:9" s="18" customFormat="1" ht="19.5">
      <c r="A57" s="38">
        <v>37</v>
      </c>
      <c r="B57" s="86" t="s">
        <v>127</v>
      </c>
      <c r="C57" s="12" t="s">
        <v>46</v>
      </c>
      <c r="D57" s="14">
        <v>8000</v>
      </c>
      <c r="E57" s="14">
        <v>2000</v>
      </c>
      <c r="F57" s="14">
        <v>10000</v>
      </c>
      <c r="G57" s="14"/>
      <c r="H57" s="14">
        <v>10000</v>
      </c>
      <c r="I57" s="18" t="s">
        <v>137</v>
      </c>
    </row>
    <row r="58" spans="1:9" s="18" customFormat="1" ht="19.5">
      <c r="A58" s="38">
        <v>38</v>
      </c>
      <c r="B58" s="87"/>
      <c r="C58" s="12" t="s">
        <v>47</v>
      </c>
      <c r="D58" s="14">
        <v>5000</v>
      </c>
      <c r="E58" s="14"/>
      <c r="F58" s="14">
        <v>5000</v>
      </c>
      <c r="G58" s="14"/>
      <c r="H58" s="14">
        <v>5000</v>
      </c>
      <c r="I58" s="18" t="s">
        <v>137</v>
      </c>
    </row>
    <row r="59" spans="1:9" s="18" customFormat="1" ht="19.5">
      <c r="A59" s="38">
        <v>39</v>
      </c>
      <c r="B59" s="87"/>
      <c r="C59" s="12" t="s">
        <v>48</v>
      </c>
      <c r="D59" s="14">
        <v>4500</v>
      </c>
      <c r="E59" s="14"/>
      <c r="F59" s="14">
        <v>4500</v>
      </c>
      <c r="G59" s="14"/>
      <c r="H59" s="14">
        <v>4500</v>
      </c>
      <c r="I59" s="18" t="s">
        <v>137</v>
      </c>
    </row>
    <row r="60" spans="1:9" s="18" customFormat="1" ht="19.5">
      <c r="A60" s="38">
        <v>40</v>
      </c>
      <c r="B60" s="87"/>
      <c r="C60" s="12" t="s">
        <v>49</v>
      </c>
      <c r="D60" s="14">
        <v>3500</v>
      </c>
      <c r="E60" s="14"/>
      <c r="F60" s="14">
        <v>3500</v>
      </c>
      <c r="G60" s="14"/>
      <c r="H60" s="14">
        <v>3500</v>
      </c>
      <c r="I60" s="18" t="s">
        <v>137</v>
      </c>
    </row>
    <row r="61" spans="1:9" s="18" customFormat="1" ht="19.5">
      <c r="A61" s="38">
        <v>41</v>
      </c>
      <c r="B61" s="87"/>
      <c r="C61" s="12" t="s">
        <v>50</v>
      </c>
      <c r="D61" s="14">
        <v>5000</v>
      </c>
      <c r="E61" s="14"/>
      <c r="F61" s="14">
        <v>5000</v>
      </c>
      <c r="G61" s="14"/>
      <c r="H61" s="14">
        <v>5000</v>
      </c>
      <c r="I61" s="18" t="s">
        <v>137</v>
      </c>
    </row>
    <row r="62" spans="1:9" s="18" customFormat="1" ht="19.5">
      <c r="A62" s="38">
        <v>42</v>
      </c>
      <c r="B62" s="87"/>
      <c r="C62" s="12" t="s">
        <v>51</v>
      </c>
      <c r="D62" s="11">
        <v>450</v>
      </c>
      <c r="E62" s="11"/>
      <c r="F62" s="11">
        <v>450</v>
      </c>
      <c r="G62" s="11"/>
      <c r="H62" s="11">
        <v>450</v>
      </c>
      <c r="I62" s="18" t="s">
        <v>137</v>
      </c>
    </row>
    <row r="63" spans="1:9" s="18" customFormat="1" ht="19.5">
      <c r="A63" s="38">
        <v>43</v>
      </c>
      <c r="B63" s="87"/>
      <c r="C63" s="12" t="s">
        <v>52</v>
      </c>
      <c r="D63" s="11">
        <v>450</v>
      </c>
      <c r="E63" s="11"/>
      <c r="F63" s="11">
        <v>450</v>
      </c>
      <c r="G63" s="11"/>
      <c r="H63" s="11">
        <v>450</v>
      </c>
      <c r="I63" s="18" t="s">
        <v>137</v>
      </c>
    </row>
    <row r="64" spans="1:9" s="18" customFormat="1" ht="19.5">
      <c r="A64" s="38">
        <v>44</v>
      </c>
      <c r="B64" s="88"/>
      <c r="C64" s="12" t="s">
        <v>53</v>
      </c>
      <c r="D64" s="11">
        <v>450</v>
      </c>
      <c r="E64" s="11"/>
      <c r="F64" s="11">
        <v>450</v>
      </c>
      <c r="G64" s="11"/>
      <c r="H64" s="11">
        <v>450</v>
      </c>
      <c r="I64" s="18" t="s">
        <v>137</v>
      </c>
    </row>
    <row r="65" spans="1:8" s="18" customFormat="1" ht="27.75" customHeight="1">
      <c r="A65" s="38">
        <v>45</v>
      </c>
      <c r="B65" s="53" t="s">
        <v>99</v>
      </c>
      <c r="C65" s="43" t="s">
        <v>54</v>
      </c>
      <c r="D65" s="11">
        <v>10000</v>
      </c>
      <c r="E65" s="11">
        <v>-4598</v>
      </c>
      <c r="F65" s="11">
        <v>5402</v>
      </c>
      <c r="G65" s="11">
        <v>3400</v>
      </c>
      <c r="H65" s="11">
        <f>5402+3400</f>
        <v>8802</v>
      </c>
    </row>
    <row r="66" spans="1:8" s="26" customFormat="1" ht="24.75" customHeight="1">
      <c r="A66" s="39">
        <v>46</v>
      </c>
      <c r="B66" s="54"/>
      <c r="C66" s="64" t="s">
        <v>69</v>
      </c>
      <c r="D66" s="25">
        <f>SUM(D67:D79)</f>
        <v>33400</v>
      </c>
      <c r="E66" s="25">
        <f>SUM(E67:E79)</f>
        <v>6000</v>
      </c>
      <c r="F66" s="25">
        <f>SUM(F67:F79)</f>
        <v>39400</v>
      </c>
      <c r="G66" s="25">
        <f>SUM(G67:G79)</f>
        <v>-11300</v>
      </c>
      <c r="H66" s="25">
        <f>SUM(H67:H79)</f>
        <v>28100</v>
      </c>
    </row>
    <row r="67" spans="1:8" s="4" customFormat="1" ht="22.5" customHeight="1" hidden="1">
      <c r="A67" s="38">
        <v>47</v>
      </c>
      <c r="B67" s="86" t="s">
        <v>127</v>
      </c>
      <c r="C67" s="12" t="s">
        <v>140</v>
      </c>
      <c r="D67" s="11"/>
      <c r="E67" s="11">
        <v>5000</v>
      </c>
      <c r="F67" s="11">
        <v>5000</v>
      </c>
      <c r="G67" s="11">
        <f>-5000+3400-3400</f>
        <v>-5000</v>
      </c>
      <c r="H67" s="11">
        <f>3400-3400</f>
        <v>0</v>
      </c>
    </row>
    <row r="68" spans="1:8" s="4" customFormat="1" ht="15.75" customHeight="1" hidden="1">
      <c r="A68" s="38">
        <v>52</v>
      </c>
      <c r="B68" s="87"/>
      <c r="C68" s="12" t="s">
        <v>85</v>
      </c>
      <c r="D68" s="11"/>
      <c r="E68" s="11"/>
      <c r="F68" s="11">
        <v>0</v>
      </c>
      <c r="G68" s="11"/>
      <c r="H68" s="11">
        <v>0</v>
      </c>
    </row>
    <row r="69" spans="1:9" s="4" customFormat="1" ht="22.5" customHeight="1">
      <c r="A69" s="38">
        <v>47</v>
      </c>
      <c r="B69" s="87"/>
      <c r="C69" s="12" t="s">
        <v>32</v>
      </c>
      <c r="D69" s="14">
        <v>3000</v>
      </c>
      <c r="E69" s="14">
        <v>500</v>
      </c>
      <c r="F69" s="14">
        <v>3500</v>
      </c>
      <c r="G69" s="14"/>
      <c r="H69" s="14">
        <v>3500</v>
      </c>
      <c r="I69" s="4" t="s">
        <v>137</v>
      </c>
    </row>
    <row r="70" spans="1:9" s="4" customFormat="1" ht="15.75">
      <c r="A70" s="38">
        <v>48</v>
      </c>
      <c r="B70" s="87"/>
      <c r="C70" s="12" t="s">
        <v>33</v>
      </c>
      <c r="D70" s="14">
        <v>2600</v>
      </c>
      <c r="E70" s="14">
        <v>500</v>
      </c>
      <c r="F70" s="14">
        <v>3100</v>
      </c>
      <c r="G70" s="14"/>
      <c r="H70" s="14">
        <v>3100</v>
      </c>
      <c r="I70" s="4" t="s">
        <v>137</v>
      </c>
    </row>
    <row r="71" spans="1:9" s="4" customFormat="1" ht="15.75">
      <c r="A71" s="38">
        <v>49</v>
      </c>
      <c r="B71" s="87"/>
      <c r="C71" s="12" t="s">
        <v>34</v>
      </c>
      <c r="D71" s="14">
        <v>3500</v>
      </c>
      <c r="E71" s="14"/>
      <c r="F71" s="14">
        <v>3500</v>
      </c>
      <c r="G71" s="14"/>
      <c r="H71" s="14">
        <v>3500</v>
      </c>
      <c r="I71" s="4" t="s">
        <v>137</v>
      </c>
    </row>
    <row r="72" spans="1:9" s="4" customFormat="1" ht="15.75">
      <c r="A72" s="38">
        <v>50</v>
      </c>
      <c r="B72" s="87"/>
      <c r="C72" s="12" t="s">
        <v>35</v>
      </c>
      <c r="D72" s="14">
        <v>5000</v>
      </c>
      <c r="E72" s="14"/>
      <c r="F72" s="14">
        <v>5000</v>
      </c>
      <c r="G72" s="14"/>
      <c r="H72" s="14">
        <v>5000</v>
      </c>
      <c r="I72" s="4" t="s">
        <v>137</v>
      </c>
    </row>
    <row r="73" spans="1:9" s="4" customFormat="1" ht="15.75">
      <c r="A73" s="38">
        <v>51</v>
      </c>
      <c r="B73" s="87"/>
      <c r="C73" s="12" t="s">
        <v>36</v>
      </c>
      <c r="D73" s="14">
        <v>4000</v>
      </c>
      <c r="E73" s="14"/>
      <c r="F73" s="14">
        <v>4000</v>
      </c>
      <c r="G73" s="14"/>
      <c r="H73" s="14">
        <v>4000</v>
      </c>
      <c r="I73" s="4" t="s">
        <v>137</v>
      </c>
    </row>
    <row r="74" spans="1:9" s="4" customFormat="1" ht="15.75">
      <c r="A74" s="38">
        <v>52</v>
      </c>
      <c r="B74" s="87"/>
      <c r="C74" s="10" t="s">
        <v>37</v>
      </c>
      <c r="D74" s="14">
        <v>1000</v>
      </c>
      <c r="E74" s="14"/>
      <c r="F74" s="14">
        <v>1000</v>
      </c>
      <c r="G74" s="14"/>
      <c r="H74" s="14">
        <v>1000</v>
      </c>
      <c r="I74" s="4" t="s">
        <v>137</v>
      </c>
    </row>
    <row r="75" spans="1:9" s="4" customFormat="1" ht="15.75">
      <c r="A75" s="38">
        <v>53</v>
      </c>
      <c r="B75" s="87"/>
      <c r="C75" s="12" t="s">
        <v>38</v>
      </c>
      <c r="D75" s="14">
        <v>5000</v>
      </c>
      <c r="E75" s="14"/>
      <c r="F75" s="14">
        <v>5000</v>
      </c>
      <c r="G75" s="14"/>
      <c r="H75" s="14">
        <v>5000</v>
      </c>
      <c r="I75" s="4" t="s">
        <v>137</v>
      </c>
    </row>
    <row r="76" spans="1:9" s="4" customFormat="1" ht="15.75">
      <c r="A76" s="38">
        <v>54</v>
      </c>
      <c r="B76" s="87"/>
      <c r="C76" s="12" t="s">
        <v>39</v>
      </c>
      <c r="D76" s="14">
        <v>3000</v>
      </c>
      <c r="E76" s="14"/>
      <c r="F76" s="14">
        <v>3000</v>
      </c>
      <c r="G76" s="14"/>
      <c r="H76" s="14">
        <v>3000</v>
      </c>
      <c r="I76" s="4" t="s">
        <v>137</v>
      </c>
    </row>
    <row r="77" spans="1:9" s="4" customFormat="1" ht="14.25" customHeight="1" hidden="1">
      <c r="A77" s="38">
        <v>63</v>
      </c>
      <c r="B77" s="87"/>
      <c r="C77" s="12" t="s">
        <v>40</v>
      </c>
      <c r="D77" s="11">
        <v>3000</v>
      </c>
      <c r="E77" s="11"/>
      <c r="F77" s="11">
        <v>3000</v>
      </c>
      <c r="G77" s="11">
        <v>-3000</v>
      </c>
      <c r="H77" s="11">
        <v>0</v>
      </c>
      <c r="I77" s="4" t="s">
        <v>137</v>
      </c>
    </row>
    <row r="78" spans="1:9" s="4" customFormat="1" ht="15.75" customHeight="1" hidden="1">
      <c r="A78" s="38">
        <v>64</v>
      </c>
      <c r="B78" s="87"/>
      <c r="C78" s="12" t="s">
        <v>41</v>
      </c>
      <c r="D78" s="11">
        <v>3000</v>
      </c>
      <c r="E78" s="11"/>
      <c r="F78" s="11">
        <v>3000</v>
      </c>
      <c r="G78" s="11">
        <v>-3000</v>
      </c>
      <c r="H78" s="11">
        <v>0</v>
      </c>
      <c r="I78" s="4" t="s">
        <v>137</v>
      </c>
    </row>
    <row r="79" spans="1:9" s="4" customFormat="1" ht="25.5" customHeight="1" hidden="1">
      <c r="A79" s="38">
        <v>65</v>
      </c>
      <c r="B79" s="88"/>
      <c r="C79" s="12" t="s">
        <v>42</v>
      </c>
      <c r="D79" s="11">
        <v>300</v>
      </c>
      <c r="E79" s="11"/>
      <c r="F79" s="11">
        <v>300</v>
      </c>
      <c r="G79" s="11">
        <v>-300</v>
      </c>
      <c r="H79" s="11">
        <v>0</v>
      </c>
      <c r="I79" s="4" t="s">
        <v>137</v>
      </c>
    </row>
    <row r="80" spans="1:8" s="26" customFormat="1" ht="23.25" customHeight="1">
      <c r="A80" s="39">
        <v>55</v>
      </c>
      <c r="B80" s="54"/>
      <c r="C80" s="64" t="s">
        <v>70</v>
      </c>
      <c r="D80" s="25">
        <f>SUM(D81:D83)</f>
        <v>10500</v>
      </c>
      <c r="E80" s="25">
        <f>SUM(E81:E83)</f>
        <v>1500</v>
      </c>
      <c r="F80" s="25">
        <f>SUM(F81:F90)</f>
        <v>12000</v>
      </c>
      <c r="G80" s="25">
        <f>SUM(G81:G90)</f>
        <v>7790</v>
      </c>
      <c r="H80" s="25">
        <f>SUM(H81:H90)</f>
        <v>19790</v>
      </c>
    </row>
    <row r="81" spans="1:9" s="4" customFormat="1" ht="15.75" customHeight="1">
      <c r="A81" s="38">
        <v>56</v>
      </c>
      <c r="B81" s="82" t="s">
        <v>127</v>
      </c>
      <c r="C81" s="12" t="s">
        <v>43</v>
      </c>
      <c r="D81" s="11">
        <v>1500</v>
      </c>
      <c r="E81" s="11">
        <v>1000</v>
      </c>
      <c r="F81" s="11">
        <v>2500</v>
      </c>
      <c r="G81" s="11"/>
      <c r="H81" s="11">
        <v>2500</v>
      </c>
      <c r="I81" s="4" t="s">
        <v>137</v>
      </c>
    </row>
    <row r="82" spans="1:9" s="4" customFormat="1" ht="15.75">
      <c r="A82" s="38">
        <v>57</v>
      </c>
      <c r="B82" s="83"/>
      <c r="C82" s="12" t="s">
        <v>44</v>
      </c>
      <c r="D82" s="11">
        <v>8000</v>
      </c>
      <c r="E82" s="11"/>
      <c r="F82" s="11">
        <v>8000</v>
      </c>
      <c r="G82" s="11"/>
      <c r="H82" s="11">
        <v>8000</v>
      </c>
      <c r="I82" s="4" t="s">
        <v>137</v>
      </c>
    </row>
    <row r="83" spans="1:9" s="4" customFormat="1" ht="25.5">
      <c r="A83" s="38">
        <v>58</v>
      </c>
      <c r="B83" s="83"/>
      <c r="C83" s="12" t="s">
        <v>45</v>
      </c>
      <c r="D83" s="11">
        <v>1000</v>
      </c>
      <c r="E83" s="11">
        <v>500</v>
      </c>
      <c r="F83" s="11">
        <v>1500</v>
      </c>
      <c r="G83" s="11"/>
      <c r="H83" s="11">
        <v>1500</v>
      </c>
      <c r="I83" s="4" t="s">
        <v>137</v>
      </c>
    </row>
    <row r="84" spans="1:9" s="4" customFormat="1" ht="15.75">
      <c r="A84" s="38">
        <v>59</v>
      </c>
      <c r="B84" s="83"/>
      <c r="C84" s="12" t="s">
        <v>40</v>
      </c>
      <c r="D84" s="11">
        <v>3000</v>
      </c>
      <c r="E84" s="11"/>
      <c r="F84" s="11">
        <v>0</v>
      </c>
      <c r="G84" s="11">
        <v>3000</v>
      </c>
      <c r="H84" s="11">
        <v>3000</v>
      </c>
      <c r="I84" s="4" t="s">
        <v>137</v>
      </c>
    </row>
    <row r="85" spans="1:9" s="4" customFormat="1" ht="15.75">
      <c r="A85" s="38">
        <v>60</v>
      </c>
      <c r="B85" s="83"/>
      <c r="C85" s="12" t="s">
        <v>41</v>
      </c>
      <c r="D85" s="11">
        <v>3000</v>
      </c>
      <c r="E85" s="11"/>
      <c r="F85" s="11">
        <v>0</v>
      </c>
      <c r="G85" s="11">
        <v>3000</v>
      </c>
      <c r="H85" s="11">
        <v>3000</v>
      </c>
      <c r="I85" s="4" t="s">
        <v>137</v>
      </c>
    </row>
    <row r="86" spans="1:9" s="4" customFormat="1" ht="23.25" customHeight="1">
      <c r="A86" s="38">
        <v>61</v>
      </c>
      <c r="B86" s="84"/>
      <c r="C86" s="12" t="s">
        <v>42</v>
      </c>
      <c r="D86" s="11">
        <v>300</v>
      </c>
      <c r="E86" s="11"/>
      <c r="F86" s="11">
        <v>0</v>
      </c>
      <c r="G86" s="11">
        <v>300</v>
      </c>
      <c r="H86" s="11">
        <v>300</v>
      </c>
      <c r="I86" s="4" t="s">
        <v>137</v>
      </c>
    </row>
    <row r="87" spans="1:8" s="4" customFormat="1" ht="25.5">
      <c r="A87" s="38">
        <v>62</v>
      </c>
      <c r="B87" s="53" t="s">
        <v>99</v>
      </c>
      <c r="C87" s="12" t="s">
        <v>158</v>
      </c>
      <c r="D87" s="11"/>
      <c r="E87" s="11"/>
      <c r="F87" s="11">
        <v>0</v>
      </c>
      <c r="G87" s="11">
        <v>1220</v>
      </c>
      <c r="H87" s="11">
        <v>1220</v>
      </c>
    </row>
    <row r="88" spans="1:8" s="4" customFormat="1" ht="27" customHeight="1">
      <c r="A88" s="38">
        <v>63</v>
      </c>
      <c r="B88" s="53" t="s">
        <v>103</v>
      </c>
      <c r="C88" s="74" t="s">
        <v>155</v>
      </c>
      <c r="D88" s="11"/>
      <c r="E88" s="11"/>
      <c r="F88" s="11">
        <v>0</v>
      </c>
      <c r="G88" s="68">
        <v>150</v>
      </c>
      <c r="H88" s="11">
        <v>150</v>
      </c>
    </row>
    <row r="89" spans="1:8" s="4" customFormat="1" ht="15.75">
      <c r="A89" s="38">
        <v>64</v>
      </c>
      <c r="B89" s="53" t="s">
        <v>104</v>
      </c>
      <c r="C89" s="74" t="s">
        <v>155</v>
      </c>
      <c r="D89" s="11"/>
      <c r="E89" s="11"/>
      <c r="F89" s="11">
        <v>0</v>
      </c>
      <c r="G89" s="68">
        <v>50</v>
      </c>
      <c r="H89" s="11">
        <v>50</v>
      </c>
    </row>
    <row r="90" spans="1:8" s="4" customFormat="1" ht="15.75">
      <c r="A90" s="38">
        <v>65</v>
      </c>
      <c r="B90" s="53" t="s">
        <v>105</v>
      </c>
      <c r="C90" s="74" t="s">
        <v>155</v>
      </c>
      <c r="D90" s="11"/>
      <c r="E90" s="11"/>
      <c r="F90" s="11">
        <v>0</v>
      </c>
      <c r="G90" s="68">
        <v>70</v>
      </c>
      <c r="H90" s="11">
        <v>70</v>
      </c>
    </row>
    <row r="91" spans="1:8" s="4" customFormat="1" ht="24" customHeight="1">
      <c r="A91" s="38">
        <v>66</v>
      </c>
      <c r="B91" s="54"/>
      <c r="C91" s="64" t="s">
        <v>161</v>
      </c>
      <c r="D91" s="25">
        <f>SUM(D95:D97)</f>
        <v>40350</v>
      </c>
      <c r="E91" s="25">
        <f>SUM(E95:E97)</f>
        <v>-2380</v>
      </c>
      <c r="F91" s="25">
        <f>F92</f>
        <v>0</v>
      </c>
      <c r="G91" s="25">
        <f>G92</f>
        <v>135</v>
      </c>
      <c r="H91" s="25">
        <f>H92</f>
        <v>135</v>
      </c>
    </row>
    <row r="92" spans="1:8" s="4" customFormat="1" ht="24">
      <c r="A92" s="38">
        <v>67</v>
      </c>
      <c r="B92" s="53" t="s">
        <v>99</v>
      </c>
      <c r="C92" s="12" t="s">
        <v>156</v>
      </c>
      <c r="D92" s="25"/>
      <c r="E92" s="25"/>
      <c r="F92" s="11">
        <v>0</v>
      </c>
      <c r="G92" s="46">
        <v>135</v>
      </c>
      <c r="H92" s="11">
        <v>135</v>
      </c>
    </row>
    <row r="93" spans="1:8" s="4" customFormat="1" ht="28.5" customHeight="1">
      <c r="A93" s="38">
        <v>68</v>
      </c>
      <c r="B93" s="54"/>
      <c r="C93" s="63" t="s">
        <v>107</v>
      </c>
      <c r="D93" s="25">
        <f>SUM(D97:D99)</f>
        <v>7000</v>
      </c>
      <c r="E93" s="25">
        <f>SUM(E97:E99)</f>
        <v>0</v>
      </c>
      <c r="F93" s="25">
        <f>F94</f>
        <v>0</v>
      </c>
      <c r="G93" s="25">
        <f>G94</f>
        <v>245</v>
      </c>
      <c r="H93" s="25">
        <f>H94</f>
        <v>245</v>
      </c>
    </row>
    <row r="94" spans="1:8" s="4" customFormat="1" ht="24">
      <c r="A94" s="38">
        <v>69</v>
      </c>
      <c r="B94" s="53" t="s">
        <v>99</v>
      </c>
      <c r="C94" s="12" t="s">
        <v>157</v>
      </c>
      <c r="D94" s="25"/>
      <c r="E94" s="25"/>
      <c r="F94" s="11">
        <v>0</v>
      </c>
      <c r="G94" s="46">
        <v>245</v>
      </c>
      <c r="H94" s="11">
        <v>245</v>
      </c>
    </row>
    <row r="95" spans="1:8" s="4" customFormat="1" ht="19.5">
      <c r="A95" s="40">
        <v>70</v>
      </c>
      <c r="B95" s="54"/>
      <c r="C95" s="62" t="s">
        <v>60</v>
      </c>
      <c r="D95" s="22">
        <f>SUM(D96,D107,D110,D114)</f>
        <v>19000</v>
      </c>
      <c r="E95" s="22">
        <f>SUM(E96,E107,E110,E114)</f>
        <v>-1140</v>
      </c>
      <c r="F95" s="22">
        <f>SUM(F96,F107,F110,F114)</f>
        <v>17860</v>
      </c>
      <c r="G95" s="22">
        <f>SUM(G96,G107,G110,G114)</f>
        <v>-1620</v>
      </c>
      <c r="H95" s="22">
        <f>SUM(H96,H107,H110,H114)</f>
        <v>16240</v>
      </c>
    </row>
    <row r="96" spans="1:8" s="19" customFormat="1" ht="23.25" customHeight="1">
      <c r="A96" s="39">
        <v>71</v>
      </c>
      <c r="B96" s="54"/>
      <c r="C96" s="64" t="s">
        <v>73</v>
      </c>
      <c r="D96" s="25">
        <f>SUM(D97:D103)</f>
        <v>17850</v>
      </c>
      <c r="E96" s="25">
        <f>SUM(E97:E103)</f>
        <v>-1240</v>
      </c>
      <c r="F96" s="25">
        <f>SUM(F97:F106)</f>
        <v>16610</v>
      </c>
      <c r="G96" s="25">
        <f>SUM(G97:G106)</f>
        <v>-2200</v>
      </c>
      <c r="H96" s="25">
        <f>SUM(H97:H106)</f>
        <v>14410</v>
      </c>
    </row>
    <row r="97" spans="1:9" s="4" customFormat="1" ht="15.75">
      <c r="A97" s="38">
        <v>72</v>
      </c>
      <c r="B97" s="82" t="s">
        <v>127</v>
      </c>
      <c r="C97" s="12" t="s">
        <v>61</v>
      </c>
      <c r="D97" s="11">
        <v>3500</v>
      </c>
      <c r="E97" s="11"/>
      <c r="F97" s="11">
        <v>3500</v>
      </c>
      <c r="G97" s="11"/>
      <c r="H97" s="11">
        <v>3500</v>
      </c>
      <c r="I97" s="4" t="s">
        <v>137</v>
      </c>
    </row>
    <row r="98" spans="1:8" s="4" customFormat="1" ht="15.75" hidden="1">
      <c r="A98" s="38">
        <v>84</v>
      </c>
      <c r="B98" s="83"/>
      <c r="C98" s="12" t="s">
        <v>79</v>
      </c>
      <c r="D98" s="11">
        <v>500</v>
      </c>
      <c r="E98" s="11"/>
      <c r="F98" s="11">
        <v>500</v>
      </c>
      <c r="G98" s="11">
        <v>-500</v>
      </c>
      <c r="H98" s="11">
        <v>0</v>
      </c>
    </row>
    <row r="99" spans="1:9" s="4" customFormat="1" ht="15.75">
      <c r="A99" s="38">
        <v>73</v>
      </c>
      <c r="B99" s="83"/>
      <c r="C99" s="12" t="s">
        <v>62</v>
      </c>
      <c r="D99" s="11">
        <v>3000</v>
      </c>
      <c r="E99" s="11"/>
      <c r="F99" s="11">
        <v>3000</v>
      </c>
      <c r="G99" s="11"/>
      <c r="H99" s="11">
        <v>3000</v>
      </c>
      <c r="I99" s="4" t="s">
        <v>137</v>
      </c>
    </row>
    <row r="100" spans="1:9" s="4" customFormat="1" ht="15.75">
      <c r="A100" s="38">
        <v>74</v>
      </c>
      <c r="B100" s="83"/>
      <c r="C100" s="12" t="s">
        <v>63</v>
      </c>
      <c r="D100" s="11">
        <v>4000</v>
      </c>
      <c r="E100" s="11"/>
      <c r="F100" s="11">
        <v>4000</v>
      </c>
      <c r="G100" s="11"/>
      <c r="H100" s="11">
        <v>4000</v>
      </c>
      <c r="I100" s="4" t="s">
        <v>137</v>
      </c>
    </row>
    <row r="101" spans="1:9" s="4" customFormat="1" ht="25.5">
      <c r="A101" s="38">
        <v>75</v>
      </c>
      <c r="B101" s="83"/>
      <c r="C101" s="12" t="s">
        <v>72</v>
      </c>
      <c r="D101" s="11">
        <v>500</v>
      </c>
      <c r="E101" s="11">
        <v>1200</v>
      </c>
      <c r="F101" s="11">
        <v>1700</v>
      </c>
      <c r="G101" s="11"/>
      <c r="H101" s="11">
        <v>1700</v>
      </c>
      <c r="I101" s="4" t="s">
        <v>137</v>
      </c>
    </row>
    <row r="102" spans="1:8" s="4" customFormat="1" ht="15.75" hidden="1">
      <c r="A102" s="38">
        <v>88</v>
      </c>
      <c r="B102" s="83"/>
      <c r="C102" s="43" t="s">
        <v>65</v>
      </c>
      <c r="D102" s="11">
        <v>6000</v>
      </c>
      <c r="E102" s="11">
        <v>-2440</v>
      </c>
      <c r="F102" s="11">
        <v>3560</v>
      </c>
      <c r="G102" s="11">
        <v>-3560</v>
      </c>
      <c r="H102" s="11">
        <v>0</v>
      </c>
    </row>
    <row r="103" spans="1:8" s="4" customFormat="1" ht="15.75" hidden="1">
      <c r="A103" s="38">
        <v>89</v>
      </c>
      <c r="B103" s="84"/>
      <c r="C103" s="12" t="s">
        <v>78</v>
      </c>
      <c r="D103" s="11">
        <v>350</v>
      </c>
      <c r="E103" s="11"/>
      <c r="F103" s="11">
        <v>350</v>
      </c>
      <c r="G103" s="11">
        <v>-350</v>
      </c>
      <c r="H103" s="11">
        <v>0</v>
      </c>
    </row>
    <row r="104" spans="1:8" s="4" customFormat="1" ht="24">
      <c r="A104" s="38">
        <v>76</v>
      </c>
      <c r="B104" s="73" t="s">
        <v>147</v>
      </c>
      <c r="C104" s="79" t="s">
        <v>154</v>
      </c>
      <c r="D104" s="14"/>
      <c r="E104" s="14"/>
      <c r="F104" s="80">
        <v>0</v>
      </c>
      <c r="G104" s="81">
        <v>2000</v>
      </c>
      <c r="H104" s="80">
        <v>2000</v>
      </c>
    </row>
    <row r="105" spans="1:8" s="4" customFormat="1" ht="15.75">
      <c r="A105" s="38">
        <v>77</v>
      </c>
      <c r="B105" s="53" t="s">
        <v>110</v>
      </c>
      <c r="C105" s="77" t="s">
        <v>154</v>
      </c>
      <c r="D105" s="11"/>
      <c r="E105" s="11"/>
      <c r="F105" s="11">
        <v>0</v>
      </c>
      <c r="G105" s="69">
        <v>100</v>
      </c>
      <c r="H105" s="11">
        <v>100</v>
      </c>
    </row>
    <row r="106" spans="1:8" s="4" customFormat="1" ht="15.75">
      <c r="A106" s="38">
        <v>78</v>
      </c>
      <c r="B106" s="53" t="s">
        <v>111</v>
      </c>
      <c r="C106" s="77" t="s">
        <v>154</v>
      </c>
      <c r="D106" s="11"/>
      <c r="E106" s="11"/>
      <c r="F106" s="11">
        <v>0</v>
      </c>
      <c r="G106" s="69">
        <v>110</v>
      </c>
      <c r="H106" s="11">
        <v>110</v>
      </c>
    </row>
    <row r="107" spans="1:8" s="26" customFormat="1" ht="24" customHeight="1">
      <c r="A107" s="39">
        <v>79</v>
      </c>
      <c r="B107" s="54"/>
      <c r="C107" s="64" t="s">
        <v>80</v>
      </c>
      <c r="D107" s="25">
        <f>SUM(D108)</f>
        <v>500</v>
      </c>
      <c r="E107" s="25">
        <f>SUM(E108)</f>
        <v>0</v>
      </c>
      <c r="F107" s="25">
        <f>SUM(F108)</f>
        <v>500</v>
      </c>
      <c r="G107" s="25">
        <f>SUM(G108)+G109</f>
        <v>-295</v>
      </c>
      <c r="H107" s="25">
        <f>SUM(H108)+H109</f>
        <v>205</v>
      </c>
    </row>
    <row r="108" spans="1:8" s="4" customFormat="1" ht="36" hidden="1">
      <c r="A108" s="38">
        <v>94</v>
      </c>
      <c r="B108" s="53" t="s">
        <v>127</v>
      </c>
      <c r="C108" s="12" t="s">
        <v>77</v>
      </c>
      <c r="D108" s="11">
        <v>500</v>
      </c>
      <c r="E108" s="11"/>
      <c r="F108" s="11">
        <v>500</v>
      </c>
      <c r="G108" s="11">
        <v>-500</v>
      </c>
      <c r="H108" s="11">
        <v>0</v>
      </c>
    </row>
    <row r="109" spans="1:8" s="4" customFormat="1" ht="24">
      <c r="A109" s="38">
        <v>80</v>
      </c>
      <c r="B109" s="53" t="s">
        <v>138</v>
      </c>
      <c r="C109" s="77" t="s">
        <v>154</v>
      </c>
      <c r="D109" s="11"/>
      <c r="E109" s="11"/>
      <c r="F109" s="11">
        <v>0</v>
      </c>
      <c r="G109" s="11">
        <v>205</v>
      </c>
      <c r="H109" s="11">
        <v>205</v>
      </c>
    </row>
    <row r="110" spans="1:8" s="4" customFormat="1" ht="23.25" customHeight="1">
      <c r="A110" s="38">
        <v>81</v>
      </c>
      <c r="B110" s="54"/>
      <c r="C110" s="64" t="s">
        <v>71</v>
      </c>
      <c r="D110" s="25">
        <f>SUM(D111)</f>
        <v>400</v>
      </c>
      <c r="E110" s="25">
        <f>SUM(E111)</f>
        <v>100</v>
      </c>
      <c r="F110" s="25">
        <f>SUM(F111)</f>
        <v>500</v>
      </c>
      <c r="G110" s="25">
        <f>SUM(G111+G112+G113)</f>
        <v>605</v>
      </c>
      <c r="H110" s="25">
        <f>SUM(H111+H112+H113)</f>
        <v>1105</v>
      </c>
    </row>
    <row r="111" spans="1:9" s="4" customFormat="1" ht="34.5" customHeight="1">
      <c r="A111" s="38">
        <v>82</v>
      </c>
      <c r="B111" s="53" t="s">
        <v>127</v>
      </c>
      <c r="C111" s="12" t="s">
        <v>64</v>
      </c>
      <c r="D111" s="11">
        <v>400</v>
      </c>
      <c r="E111" s="11">
        <v>100</v>
      </c>
      <c r="F111" s="11">
        <v>500</v>
      </c>
      <c r="G111" s="11"/>
      <c r="H111" s="11">
        <v>500</v>
      </c>
      <c r="I111" s="4" t="s">
        <v>137</v>
      </c>
    </row>
    <row r="112" spans="1:8" s="4" customFormat="1" ht="24">
      <c r="A112" s="38">
        <v>83</v>
      </c>
      <c r="B112" s="53" t="s">
        <v>114</v>
      </c>
      <c r="C112" s="77" t="s">
        <v>154</v>
      </c>
      <c r="D112" s="11"/>
      <c r="E112" s="11"/>
      <c r="F112" s="11">
        <v>0</v>
      </c>
      <c r="G112" s="69">
        <v>565</v>
      </c>
      <c r="H112" s="11">
        <v>565</v>
      </c>
    </row>
    <row r="113" spans="1:8" s="4" customFormat="1" ht="24">
      <c r="A113" s="38">
        <v>84</v>
      </c>
      <c r="B113" s="53" t="s">
        <v>115</v>
      </c>
      <c r="C113" s="77" t="s">
        <v>154</v>
      </c>
      <c r="D113" s="11"/>
      <c r="E113" s="11"/>
      <c r="F113" s="11">
        <v>0</v>
      </c>
      <c r="G113" s="69">
        <v>40</v>
      </c>
      <c r="H113" s="11">
        <v>40</v>
      </c>
    </row>
    <row r="114" spans="1:8" s="26" customFormat="1" ht="24.75" customHeight="1">
      <c r="A114" s="39">
        <v>85</v>
      </c>
      <c r="B114" s="54"/>
      <c r="C114" s="64" t="s">
        <v>81</v>
      </c>
      <c r="D114" s="25">
        <f>SUM(D115)</f>
        <v>250</v>
      </c>
      <c r="E114" s="25">
        <f>SUM(E115)</f>
        <v>0</v>
      </c>
      <c r="F114" s="25">
        <f>SUM(F115)</f>
        <v>250</v>
      </c>
      <c r="G114" s="25">
        <f>SUM(G115:G117)</f>
        <v>270</v>
      </c>
      <c r="H114" s="25">
        <f>SUM(H115:H117)</f>
        <v>520</v>
      </c>
    </row>
    <row r="115" spans="1:9" s="4" customFormat="1" ht="33.75" customHeight="1">
      <c r="A115" s="38">
        <v>86</v>
      </c>
      <c r="B115" s="53" t="s">
        <v>127</v>
      </c>
      <c r="C115" s="12" t="s">
        <v>76</v>
      </c>
      <c r="D115" s="11">
        <v>250</v>
      </c>
      <c r="E115" s="11"/>
      <c r="F115" s="11">
        <v>250</v>
      </c>
      <c r="G115" s="11"/>
      <c r="H115" s="11">
        <v>250</v>
      </c>
      <c r="I115" s="4" t="s">
        <v>137</v>
      </c>
    </row>
    <row r="116" spans="1:8" s="4" customFormat="1" ht="24">
      <c r="A116" s="38">
        <v>87</v>
      </c>
      <c r="B116" s="53" t="s">
        <v>118</v>
      </c>
      <c r="C116" s="77" t="s">
        <v>154</v>
      </c>
      <c r="D116" s="11"/>
      <c r="E116" s="11"/>
      <c r="F116" s="11">
        <v>0</v>
      </c>
      <c r="G116" s="69">
        <v>80</v>
      </c>
      <c r="H116" s="11">
        <v>80</v>
      </c>
    </row>
    <row r="117" spans="1:8" s="4" customFormat="1" ht="24">
      <c r="A117" s="38">
        <v>88</v>
      </c>
      <c r="B117" s="53" t="s">
        <v>119</v>
      </c>
      <c r="C117" s="77" t="s">
        <v>154</v>
      </c>
      <c r="D117" s="11"/>
      <c r="E117" s="11"/>
      <c r="F117" s="11">
        <v>0</v>
      </c>
      <c r="G117" s="69">
        <v>190</v>
      </c>
      <c r="H117" s="11">
        <v>190</v>
      </c>
    </row>
    <row r="118" spans="1:8" s="18" customFormat="1" ht="19.5">
      <c r="A118" s="71">
        <v>89</v>
      </c>
      <c r="B118" s="54"/>
      <c r="C118" s="62" t="s">
        <v>4</v>
      </c>
      <c r="D118" s="22">
        <f>SUM(D119,D123)</f>
        <v>17300</v>
      </c>
      <c r="E118" s="22">
        <f>SUM(E119,E123)</f>
        <v>6500</v>
      </c>
      <c r="F118" s="22">
        <f>SUM(F119,F123)</f>
        <v>23800</v>
      </c>
      <c r="G118" s="22">
        <f>SUM(G119,G123)+G129+G121</f>
        <v>-1550</v>
      </c>
      <c r="H118" s="22">
        <f>SUM(H119,H123)+H129+H121</f>
        <v>22250</v>
      </c>
    </row>
    <row r="119" spans="1:8" s="26" customFormat="1" ht="30" hidden="1">
      <c r="A119" s="39">
        <v>105</v>
      </c>
      <c r="B119" s="54"/>
      <c r="C119" s="64" t="s">
        <v>74</v>
      </c>
      <c r="D119" s="25">
        <f>SUM(D120:D120)</f>
        <v>1000</v>
      </c>
      <c r="E119" s="25">
        <f>SUM(E120:E120)</f>
        <v>0</v>
      </c>
      <c r="F119" s="25">
        <f>SUM(F120:F120)</f>
        <v>1000</v>
      </c>
      <c r="G119" s="25">
        <f>SUM(G120:G120)</f>
        <v>-1000</v>
      </c>
      <c r="H119" s="25">
        <f>SUM(H120:H120)</f>
        <v>0</v>
      </c>
    </row>
    <row r="120" spans="1:8" s="18" customFormat="1" ht="34.5" customHeight="1" hidden="1">
      <c r="A120" s="38">
        <v>106</v>
      </c>
      <c r="B120" s="53" t="s">
        <v>127</v>
      </c>
      <c r="C120" s="12" t="s">
        <v>59</v>
      </c>
      <c r="D120" s="11">
        <v>1000</v>
      </c>
      <c r="E120" s="11"/>
      <c r="F120" s="11">
        <v>1000</v>
      </c>
      <c r="G120" s="11">
        <v>-1000</v>
      </c>
      <c r="H120" s="11">
        <v>0</v>
      </c>
    </row>
    <row r="121" spans="1:8" s="18" customFormat="1" ht="22.5" customHeight="1">
      <c r="A121" s="38">
        <v>90</v>
      </c>
      <c r="B121" s="53"/>
      <c r="C121" s="64" t="s">
        <v>160</v>
      </c>
      <c r="D121" s="25">
        <f>SUM(D122:D122)</f>
        <v>0</v>
      </c>
      <c r="E121" s="25">
        <f>SUM(E122:E122)</f>
        <v>0</v>
      </c>
      <c r="F121" s="25">
        <f>SUM(F122:F122)</f>
        <v>0</v>
      </c>
      <c r="G121" s="25">
        <f>SUM(G122:G122)</f>
        <v>1150</v>
      </c>
      <c r="H121" s="25">
        <f>SUM(H122:H122)</f>
        <v>1150</v>
      </c>
    </row>
    <row r="122" spans="1:8" s="18" customFormat="1" ht="34.5" customHeight="1">
      <c r="A122" s="38">
        <v>91</v>
      </c>
      <c r="B122" s="53" t="s">
        <v>127</v>
      </c>
      <c r="C122" s="12" t="s">
        <v>153</v>
      </c>
      <c r="D122" s="11"/>
      <c r="E122" s="11"/>
      <c r="F122" s="11">
        <v>0</v>
      </c>
      <c r="G122" s="11">
        <v>1150</v>
      </c>
      <c r="H122" s="11">
        <v>1150</v>
      </c>
    </row>
    <row r="123" spans="1:8" s="26" customFormat="1" ht="24" customHeight="1">
      <c r="A123" s="39">
        <v>92</v>
      </c>
      <c r="B123" s="54"/>
      <c r="C123" s="64" t="s">
        <v>75</v>
      </c>
      <c r="D123" s="25">
        <f>SUM(D124:D128)</f>
        <v>16300</v>
      </c>
      <c r="E123" s="25">
        <f>SUM(E124:E128)</f>
        <v>6500</v>
      </c>
      <c r="F123" s="25">
        <f>SUM(F124:F128)</f>
        <v>22800</v>
      </c>
      <c r="G123" s="25">
        <f>SUM(G124:G128)</f>
        <v>-1800</v>
      </c>
      <c r="H123" s="25">
        <f>SUM(H124:H128)</f>
        <v>21000</v>
      </c>
    </row>
    <row r="124" spans="1:8" s="4" customFormat="1" ht="15.75" customHeight="1" hidden="1">
      <c r="A124" s="38">
        <v>110</v>
      </c>
      <c r="B124" s="82" t="s">
        <v>127</v>
      </c>
      <c r="C124" s="12" t="s">
        <v>55</v>
      </c>
      <c r="D124" s="11">
        <v>1700</v>
      </c>
      <c r="E124" s="11"/>
      <c r="F124" s="11">
        <v>1700</v>
      </c>
      <c r="G124" s="11">
        <v>-1700</v>
      </c>
      <c r="H124" s="11">
        <v>0</v>
      </c>
    </row>
    <row r="125" spans="1:9" s="4" customFormat="1" ht="15.75">
      <c r="A125" s="38">
        <v>93</v>
      </c>
      <c r="B125" s="83"/>
      <c r="C125" s="12" t="s">
        <v>56</v>
      </c>
      <c r="D125" s="11">
        <v>3000</v>
      </c>
      <c r="E125" s="11">
        <v>3000</v>
      </c>
      <c r="F125" s="11">
        <v>6000</v>
      </c>
      <c r="G125" s="11"/>
      <c r="H125" s="11">
        <v>6000</v>
      </c>
      <c r="I125" s="4" t="s">
        <v>137</v>
      </c>
    </row>
    <row r="126" spans="1:9" s="4" customFormat="1" ht="15.75">
      <c r="A126" s="38">
        <v>94</v>
      </c>
      <c r="B126" s="83"/>
      <c r="C126" s="12" t="s">
        <v>6</v>
      </c>
      <c r="D126" s="11">
        <v>2500</v>
      </c>
      <c r="E126" s="11">
        <v>3500</v>
      </c>
      <c r="F126" s="11">
        <v>6000</v>
      </c>
      <c r="G126" s="11"/>
      <c r="H126" s="11">
        <v>6000</v>
      </c>
      <c r="I126" s="4" t="s">
        <v>137</v>
      </c>
    </row>
    <row r="127" spans="1:9" s="4" customFormat="1" ht="15.75">
      <c r="A127" s="38">
        <v>95</v>
      </c>
      <c r="B127" s="83"/>
      <c r="C127" s="12" t="s">
        <v>57</v>
      </c>
      <c r="D127" s="11">
        <v>9000</v>
      </c>
      <c r="E127" s="11"/>
      <c r="F127" s="11">
        <v>9000</v>
      </c>
      <c r="G127" s="11"/>
      <c r="H127" s="11">
        <v>9000</v>
      </c>
      <c r="I127" s="4" t="s">
        <v>137</v>
      </c>
    </row>
    <row r="128" spans="1:8" s="4" customFormat="1" ht="15.75" hidden="1">
      <c r="A128" s="38">
        <v>114</v>
      </c>
      <c r="B128" s="84"/>
      <c r="C128" s="43" t="s">
        <v>5</v>
      </c>
      <c r="D128" s="11">
        <v>100</v>
      </c>
      <c r="E128" s="11"/>
      <c r="F128" s="11">
        <v>100</v>
      </c>
      <c r="G128" s="11">
        <v>-100</v>
      </c>
      <c r="H128" s="11">
        <v>0</v>
      </c>
    </row>
    <row r="129" spans="1:8" s="4" customFormat="1" ht="21.75" customHeight="1">
      <c r="A129" s="38">
        <v>96</v>
      </c>
      <c r="B129" s="53"/>
      <c r="C129" s="64" t="s">
        <v>139</v>
      </c>
      <c r="D129" s="11"/>
      <c r="E129" s="11"/>
      <c r="F129" s="25">
        <f>F130</f>
        <v>0</v>
      </c>
      <c r="G129" s="25">
        <f>G130</f>
        <v>100</v>
      </c>
      <c r="H129" s="25">
        <f>H130</f>
        <v>100</v>
      </c>
    </row>
    <row r="130" spans="1:8" s="4" customFormat="1" ht="24">
      <c r="A130" s="38">
        <v>97</v>
      </c>
      <c r="B130" s="73" t="s">
        <v>143</v>
      </c>
      <c r="C130" s="43" t="s">
        <v>5</v>
      </c>
      <c r="D130" s="11"/>
      <c r="E130" s="11"/>
      <c r="F130" s="11">
        <v>0</v>
      </c>
      <c r="G130" s="11">
        <v>100</v>
      </c>
      <c r="H130" s="11">
        <v>100</v>
      </c>
    </row>
    <row r="131" spans="1:9" s="31" customFormat="1" ht="19.5">
      <c r="A131" s="51">
        <v>98</v>
      </c>
      <c r="B131" s="30"/>
      <c r="C131" s="78" t="s">
        <v>66</v>
      </c>
      <c r="D131" s="30">
        <f>SUM(D14,D55,D95,D118)</f>
        <v>503790</v>
      </c>
      <c r="E131" s="30">
        <f>SUM(E14,E55,E95,E118)</f>
        <v>40608.2</v>
      </c>
      <c r="F131" s="30">
        <f>SUM(F14,F55,F95,F118)</f>
        <v>408794.2</v>
      </c>
      <c r="G131" s="30">
        <f>SUM(G14,G55,G95,G118,G11)</f>
        <v>0</v>
      </c>
      <c r="H131" s="30">
        <f>SUM(H14,H55,H95,H118,H11)</f>
        <v>408794.2</v>
      </c>
      <c r="I131" s="59"/>
    </row>
    <row r="132" spans="1:8" s="4" customFormat="1" ht="15.75">
      <c r="A132" s="5"/>
      <c r="B132" s="5"/>
      <c r="C132" s="8"/>
      <c r="D132" s="7"/>
      <c r="E132" s="7"/>
      <c r="F132" s="7"/>
      <c r="G132" s="7"/>
      <c r="H132" s="7"/>
    </row>
    <row r="133" spans="1:8" s="4" customFormat="1" ht="15.75">
      <c r="A133" s="41"/>
      <c r="B133" s="41"/>
      <c r="C133" s="16"/>
      <c r="D133" s="16"/>
      <c r="E133" s="16"/>
      <c r="F133" s="16"/>
      <c r="G133" s="16"/>
      <c r="H133" s="16"/>
    </row>
    <row r="134" spans="1:8" s="4" customFormat="1" ht="15.75">
      <c r="A134" s="41"/>
      <c r="B134" s="41"/>
      <c r="C134" s="16"/>
      <c r="D134" s="16"/>
      <c r="E134" s="16"/>
      <c r="F134" s="16"/>
      <c r="G134" s="16"/>
      <c r="H134" s="16"/>
    </row>
    <row r="135" spans="1:8" s="4" customFormat="1" ht="15.75">
      <c r="A135" s="5"/>
      <c r="B135" s="5"/>
      <c r="C135" s="6"/>
      <c r="D135" s="5"/>
      <c r="E135" s="5"/>
      <c r="F135" s="5"/>
      <c r="G135" s="5"/>
      <c r="H135" s="5"/>
    </row>
    <row r="136" spans="1:8" s="4" customFormat="1" ht="15.75">
      <c r="A136" s="5"/>
      <c r="B136" s="5"/>
      <c r="C136" s="6"/>
      <c r="D136" s="5"/>
      <c r="E136" s="5"/>
      <c r="F136" s="5"/>
      <c r="G136" s="5"/>
      <c r="H136" s="5"/>
    </row>
    <row r="137" spans="1:10" s="4" customFormat="1" ht="15.75">
      <c r="A137" s="5"/>
      <c r="B137" s="5"/>
      <c r="C137" s="6" t="s">
        <v>134</v>
      </c>
      <c r="D137" s="5"/>
      <c r="E137" s="5"/>
      <c r="F137" s="5"/>
      <c r="G137" s="5"/>
      <c r="H137" s="5">
        <v>240314</v>
      </c>
      <c r="I137" s="56">
        <f>H20+H21+H22+H23+H24+H25+H34+H35+H36+H37+H38+H39+H40+H41+H47+H57+H58+H59+H60+H61+H62+H63+H64+H69+H70+H71+H72+H73+H74+H75+H76+H77+H78+H79+H81+H82+H83+H97+H98+H99+H100+H101+H103+H111+H115+H125+H126+H127+G84+G85+G86+G43+G49+G52+G122</f>
        <v>240314</v>
      </c>
      <c r="J137" s="56">
        <f>H137-I137</f>
        <v>0</v>
      </c>
    </row>
    <row r="138" spans="1:9" s="4" customFormat="1" ht="15.75">
      <c r="A138" s="5"/>
      <c r="B138" s="5"/>
      <c r="C138" s="6" t="s">
        <v>135</v>
      </c>
      <c r="D138" s="5"/>
      <c r="E138" s="5"/>
      <c r="F138" s="5"/>
      <c r="G138" s="5"/>
      <c r="H138" s="5">
        <v>19362</v>
      </c>
      <c r="I138" s="56">
        <f>H50+H53+H54+H65+H68+H87+H88+H89+H90+H92+H94+H105+H106+H109+H112+H113+H116+H117+H130+H13+H67+H104</f>
        <v>19362</v>
      </c>
    </row>
    <row r="139" spans="1:10" s="4" customFormat="1" ht="15.75">
      <c r="A139" s="5"/>
      <c r="B139" s="5"/>
      <c r="C139" s="6" t="s">
        <v>136</v>
      </c>
      <c r="D139" s="5"/>
      <c r="E139" s="5"/>
      <c r="F139" s="5"/>
      <c r="G139" s="5"/>
      <c r="H139" s="7">
        <f>H16+H17+H28+H29+H30+H31+H33+H45+I18+I27</f>
        <v>122618.2</v>
      </c>
      <c r="I139" s="56">
        <f>H16+H17+H18+H19+H27+H28+H29+H30+H31+H32+H33+H45+H46+H108+H120+H124</f>
        <v>149118.2</v>
      </c>
      <c r="J139" s="56">
        <f>H139-I139</f>
        <v>-26500.000000000015</v>
      </c>
    </row>
    <row r="140" spans="1:9" s="4" customFormat="1" ht="15.75">
      <c r="A140" s="5"/>
      <c r="B140" s="5"/>
      <c r="C140" s="6"/>
      <c r="D140" s="5"/>
      <c r="E140" s="5"/>
      <c r="F140" s="5"/>
      <c r="G140" s="5"/>
      <c r="H140" s="57">
        <f>SUM(H137:H139)</f>
        <v>382294.2</v>
      </c>
      <c r="I140" s="57">
        <f>SUM(I137:I139)</f>
        <v>408794.2</v>
      </c>
    </row>
    <row r="141" spans="1:9" s="4" customFormat="1" ht="15.75">
      <c r="A141" s="5"/>
      <c r="B141" s="5"/>
      <c r="C141" s="6"/>
      <c r="D141" s="5"/>
      <c r="E141" s="5"/>
      <c r="F141" s="5"/>
      <c r="G141" s="5"/>
      <c r="H141" s="5"/>
      <c r="I141" s="56">
        <f>H131-I140</f>
        <v>0</v>
      </c>
    </row>
    <row r="142" spans="1:8" s="4" customFormat="1" ht="15.75">
      <c r="A142" s="5"/>
      <c r="B142" s="5"/>
      <c r="C142" s="6"/>
      <c r="D142" s="5"/>
      <c r="E142" s="5"/>
      <c r="F142" s="5"/>
      <c r="G142" s="5"/>
      <c r="H142" s="5"/>
    </row>
    <row r="143" spans="1:8" s="4" customFormat="1" ht="15.75">
      <c r="A143" s="5"/>
      <c r="B143" s="5"/>
      <c r="C143" s="6"/>
      <c r="D143" s="5"/>
      <c r="E143" s="5"/>
      <c r="F143" s="5"/>
      <c r="G143" s="5"/>
      <c r="H143" s="5"/>
    </row>
    <row r="144" spans="1:8" s="4" customFormat="1" ht="15.75">
      <c r="A144" s="5"/>
      <c r="B144" s="5"/>
      <c r="C144" s="6"/>
      <c r="D144" s="5"/>
      <c r="E144" s="5"/>
      <c r="F144" s="5"/>
      <c r="G144" s="5"/>
      <c r="H144" s="5"/>
    </row>
    <row r="145" spans="1:8" s="4" customFormat="1" ht="15.75">
      <c r="A145" s="5"/>
      <c r="B145" s="5"/>
      <c r="C145" s="6"/>
      <c r="D145" s="5"/>
      <c r="E145" s="5"/>
      <c r="F145" s="5"/>
      <c r="G145" s="5"/>
      <c r="H145" s="5"/>
    </row>
    <row r="146" spans="1:8" s="4" customFormat="1" ht="15.75">
      <c r="A146" s="5"/>
      <c r="B146" s="5"/>
      <c r="C146" s="6"/>
      <c r="D146" s="5"/>
      <c r="E146" s="5"/>
      <c r="F146" s="5"/>
      <c r="G146" s="5"/>
      <c r="H146" s="5"/>
    </row>
    <row r="147" spans="1:8" s="4" customFormat="1" ht="15.75">
      <c r="A147" s="5"/>
      <c r="B147" s="5"/>
      <c r="C147" s="6"/>
      <c r="D147" s="5"/>
      <c r="E147" s="5"/>
      <c r="F147" s="5"/>
      <c r="G147" s="5"/>
      <c r="H147" s="5"/>
    </row>
    <row r="148" spans="1:8" s="4" customFormat="1" ht="15.75">
      <c r="A148" s="5"/>
      <c r="B148" s="5"/>
      <c r="C148" s="6"/>
      <c r="D148" s="5"/>
      <c r="E148" s="5"/>
      <c r="F148" s="5"/>
      <c r="G148" s="5"/>
      <c r="H148" s="5"/>
    </row>
    <row r="149" spans="1:8" s="4" customFormat="1" ht="15.75">
      <c r="A149" s="5"/>
      <c r="B149" s="5"/>
      <c r="C149" s="6"/>
      <c r="D149" s="5"/>
      <c r="E149" s="5"/>
      <c r="F149" s="5"/>
      <c r="G149" s="5"/>
      <c r="H149" s="5"/>
    </row>
    <row r="150" spans="1:8" s="4" customFormat="1" ht="15.75">
      <c r="A150" s="5"/>
      <c r="B150" s="5"/>
      <c r="C150" s="6"/>
      <c r="D150" s="5"/>
      <c r="E150" s="5"/>
      <c r="F150" s="5"/>
      <c r="G150" s="5"/>
      <c r="H150" s="5"/>
    </row>
    <row r="151" spans="1:8" s="4" customFormat="1" ht="15.75">
      <c r="A151" s="5"/>
      <c r="B151" s="5"/>
      <c r="C151" s="6"/>
      <c r="D151" s="5"/>
      <c r="E151" s="5"/>
      <c r="F151" s="5"/>
      <c r="G151" s="5"/>
      <c r="H151" s="5"/>
    </row>
    <row r="152" spans="1:8" s="4" customFormat="1" ht="15.75">
      <c r="A152" s="5"/>
      <c r="B152" s="5"/>
      <c r="C152" s="6"/>
      <c r="D152" s="5"/>
      <c r="E152" s="5"/>
      <c r="F152" s="5"/>
      <c r="G152" s="5"/>
      <c r="H152" s="5"/>
    </row>
    <row r="153" spans="1:8" s="4" customFormat="1" ht="15.75">
      <c r="A153" s="5"/>
      <c r="B153" s="5"/>
      <c r="C153" s="6"/>
      <c r="D153" s="5"/>
      <c r="E153" s="5"/>
      <c r="F153" s="5"/>
      <c r="G153" s="5"/>
      <c r="H153" s="5"/>
    </row>
    <row r="154" spans="1:8" s="4" customFormat="1" ht="15.75">
      <c r="A154" s="5"/>
      <c r="B154" s="5"/>
      <c r="C154" s="6"/>
      <c r="D154" s="5"/>
      <c r="E154" s="5"/>
      <c r="F154" s="5"/>
      <c r="G154" s="5"/>
      <c r="H154" s="5"/>
    </row>
    <row r="155" spans="1:8" s="4" customFormat="1" ht="15.75">
      <c r="A155" s="5"/>
      <c r="B155" s="5"/>
      <c r="C155" s="6"/>
      <c r="D155" s="5"/>
      <c r="E155" s="5"/>
      <c r="F155" s="5"/>
      <c r="G155" s="5"/>
      <c r="H155" s="5"/>
    </row>
    <row r="156" spans="1:8" s="4" customFormat="1" ht="15.75">
      <c r="A156" s="5"/>
      <c r="B156" s="5"/>
      <c r="C156" s="6"/>
      <c r="D156" s="5"/>
      <c r="E156" s="5"/>
      <c r="F156" s="5"/>
      <c r="G156" s="5"/>
      <c r="H156" s="5"/>
    </row>
    <row r="157" spans="1:8" s="4" customFormat="1" ht="15.75">
      <c r="A157" s="5"/>
      <c r="B157" s="5"/>
      <c r="C157" s="6"/>
      <c r="D157" s="5"/>
      <c r="E157" s="5"/>
      <c r="F157" s="5"/>
      <c r="G157" s="5"/>
      <c r="H157" s="5"/>
    </row>
    <row r="158" spans="1:8" s="4" customFormat="1" ht="15.75">
      <c r="A158" s="5"/>
      <c r="B158" s="5"/>
      <c r="C158" s="6"/>
      <c r="D158" s="5"/>
      <c r="E158" s="5"/>
      <c r="F158" s="5"/>
      <c r="G158" s="5"/>
      <c r="H158" s="5"/>
    </row>
    <row r="159" spans="1:8" s="4" customFormat="1" ht="15.75">
      <c r="A159" s="5"/>
      <c r="B159" s="5"/>
      <c r="C159" s="6"/>
      <c r="D159" s="5"/>
      <c r="E159" s="5"/>
      <c r="F159" s="5"/>
      <c r="G159" s="5"/>
      <c r="H159" s="5"/>
    </row>
    <row r="160" spans="1:8" s="4" customFormat="1" ht="15.75">
      <c r="A160" s="5"/>
      <c r="B160" s="5"/>
      <c r="C160" s="6"/>
      <c r="D160" s="5"/>
      <c r="E160" s="5"/>
      <c r="F160" s="5"/>
      <c r="G160" s="5"/>
      <c r="H160" s="5"/>
    </row>
    <row r="161" spans="1:8" s="4" customFormat="1" ht="15.75">
      <c r="A161" s="5"/>
      <c r="B161" s="5"/>
      <c r="C161" s="6"/>
      <c r="D161" s="5"/>
      <c r="E161" s="5"/>
      <c r="F161" s="5"/>
      <c r="G161" s="5"/>
      <c r="H161" s="5"/>
    </row>
    <row r="162" spans="1:8" s="4" customFormat="1" ht="15.75">
      <c r="A162" s="5"/>
      <c r="B162" s="5"/>
      <c r="C162" s="6"/>
      <c r="D162" s="5"/>
      <c r="E162" s="5"/>
      <c r="F162" s="5"/>
      <c r="G162" s="5"/>
      <c r="H162" s="5"/>
    </row>
    <row r="163" spans="1:8" s="4" customFormat="1" ht="15.75">
      <c r="A163" s="5"/>
      <c r="B163" s="5"/>
      <c r="C163" s="6"/>
      <c r="D163" s="5"/>
      <c r="E163" s="5"/>
      <c r="F163" s="5"/>
      <c r="G163" s="5"/>
      <c r="H163" s="5"/>
    </row>
    <row r="164" spans="1:8" s="4" customFormat="1" ht="15.75">
      <c r="A164" s="5"/>
      <c r="B164" s="5"/>
      <c r="C164" s="6"/>
      <c r="D164" s="5"/>
      <c r="E164" s="5"/>
      <c r="F164" s="5"/>
      <c r="G164" s="5"/>
      <c r="H164" s="5"/>
    </row>
    <row r="165" spans="1:8" s="4" customFormat="1" ht="15.75">
      <c r="A165" s="5"/>
      <c r="B165" s="5"/>
      <c r="C165" s="6"/>
      <c r="D165" s="5"/>
      <c r="E165" s="5"/>
      <c r="F165" s="5"/>
      <c r="G165" s="5"/>
      <c r="H165" s="5"/>
    </row>
    <row r="166" spans="1:8" s="4" customFormat="1" ht="15.75">
      <c r="A166" s="5"/>
      <c r="B166" s="5"/>
      <c r="C166" s="6"/>
      <c r="D166" s="5"/>
      <c r="E166" s="5"/>
      <c r="F166" s="5"/>
      <c r="G166" s="5"/>
      <c r="H166" s="5"/>
    </row>
    <row r="167" spans="1:8" s="4" customFormat="1" ht="15.75">
      <c r="A167" s="5"/>
      <c r="B167" s="5"/>
      <c r="C167" s="6"/>
      <c r="D167" s="5"/>
      <c r="E167" s="5"/>
      <c r="F167" s="5"/>
      <c r="G167" s="5"/>
      <c r="H167" s="5"/>
    </row>
    <row r="168" spans="1:8" s="4" customFormat="1" ht="15.75">
      <c r="A168" s="5"/>
      <c r="B168" s="5"/>
      <c r="C168" s="6"/>
      <c r="D168" s="5"/>
      <c r="E168" s="5"/>
      <c r="F168" s="5"/>
      <c r="G168" s="5"/>
      <c r="H168" s="5"/>
    </row>
    <row r="169" spans="1:8" s="4" customFormat="1" ht="15.75">
      <c r="A169" s="5"/>
      <c r="B169" s="5"/>
      <c r="C169" s="6"/>
      <c r="D169" s="5"/>
      <c r="E169" s="5"/>
      <c r="F169" s="5"/>
      <c r="G169" s="5"/>
      <c r="H169" s="5"/>
    </row>
    <row r="170" spans="1:8" s="4" customFormat="1" ht="15.75">
      <c r="A170" s="5"/>
      <c r="B170" s="5"/>
      <c r="C170" s="6"/>
      <c r="D170" s="5"/>
      <c r="E170" s="5"/>
      <c r="F170" s="5"/>
      <c r="G170" s="5"/>
      <c r="H170" s="5"/>
    </row>
    <row r="171" spans="1:8" s="4" customFormat="1" ht="15.75">
      <c r="A171" s="5"/>
      <c r="B171" s="5"/>
      <c r="C171" s="6"/>
      <c r="D171" s="5"/>
      <c r="E171" s="5"/>
      <c r="F171" s="5"/>
      <c r="G171" s="5"/>
      <c r="H171" s="5"/>
    </row>
    <row r="172" spans="1:8" s="4" customFormat="1" ht="15.75">
      <c r="A172" s="5"/>
      <c r="B172" s="5"/>
      <c r="C172" s="6"/>
      <c r="D172" s="5"/>
      <c r="E172" s="5"/>
      <c r="F172" s="5"/>
      <c r="G172" s="5"/>
      <c r="H172" s="5"/>
    </row>
    <row r="173" spans="1:8" s="4" customFormat="1" ht="15.75">
      <c r="A173" s="5"/>
      <c r="B173" s="5"/>
      <c r="C173" s="6"/>
      <c r="D173" s="5"/>
      <c r="E173" s="5"/>
      <c r="F173" s="5"/>
      <c r="G173" s="5"/>
      <c r="H173" s="5"/>
    </row>
    <row r="174" spans="1:8" s="4" customFormat="1" ht="15.75">
      <c r="A174" s="5"/>
      <c r="B174" s="5"/>
      <c r="C174" s="6"/>
      <c r="D174" s="5"/>
      <c r="E174" s="5"/>
      <c r="F174" s="5"/>
      <c r="G174" s="5"/>
      <c r="H174" s="5"/>
    </row>
    <row r="175" spans="1:8" s="4" customFormat="1" ht="15.75">
      <c r="A175" s="5"/>
      <c r="B175" s="5"/>
      <c r="C175" s="6"/>
      <c r="D175" s="5"/>
      <c r="E175" s="5"/>
      <c r="F175" s="5"/>
      <c r="G175" s="5"/>
      <c r="H175" s="5"/>
    </row>
    <row r="176" spans="1:8" s="4" customFormat="1" ht="15.75">
      <c r="A176" s="5"/>
      <c r="B176" s="5"/>
      <c r="C176" s="6"/>
      <c r="D176" s="5"/>
      <c r="E176" s="5"/>
      <c r="F176" s="5"/>
      <c r="G176" s="5"/>
      <c r="H176" s="5"/>
    </row>
    <row r="177" spans="1:8" s="4" customFormat="1" ht="15.75">
      <c r="A177" s="5"/>
      <c r="B177" s="5"/>
      <c r="C177" s="6"/>
      <c r="D177" s="5"/>
      <c r="E177" s="5"/>
      <c r="F177" s="5"/>
      <c r="G177" s="5"/>
      <c r="H177" s="5"/>
    </row>
    <row r="178" spans="1:8" s="4" customFormat="1" ht="15.75">
      <c r="A178" s="5"/>
      <c r="B178" s="5"/>
      <c r="C178" s="6"/>
      <c r="D178" s="5"/>
      <c r="E178" s="5"/>
      <c r="F178" s="5"/>
      <c r="G178" s="5"/>
      <c r="H178" s="5"/>
    </row>
    <row r="179" spans="1:8" s="4" customFormat="1" ht="15.75">
      <c r="A179" s="5"/>
      <c r="B179" s="5"/>
      <c r="C179" s="6"/>
      <c r="D179" s="5"/>
      <c r="E179" s="5"/>
      <c r="F179" s="5"/>
      <c r="G179" s="5"/>
      <c r="H179" s="5"/>
    </row>
    <row r="180" spans="1:8" s="4" customFormat="1" ht="15.75">
      <c r="A180" s="5"/>
      <c r="B180" s="5"/>
      <c r="C180" s="6"/>
      <c r="D180" s="5"/>
      <c r="E180" s="5"/>
      <c r="F180" s="5"/>
      <c r="G180" s="5"/>
      <c r="H180" s="5"/>
    </row>
    <row r="181" spans="1:8" s="4" customFormat="1" ht="15.75">
      <c r="A181" s="5"/>
      <c r="B181" s="5"/>
      <c r="C181" s="6"/>
      <c r="D181" s="5"/>
      <c r="E181" s="5"/>
      <c r="F181" s="5"/>
      <c r="G181" s="5"/>
      <c r="H181" s="5"/>
    </row>
    <row r="182" spans="1:8" s="4" customFormat="1" ht="15.75">
      <c r="A182" s="5"/>
      <c r="B182" s="5"/>
      <c r="C182" s="6"/>
      <c r="D182" s="5"/>
      <c r="E182" s="5"/>
      <c r="F182" s="5"/>
      <c r="G182" s="5"/>
      <c r="H182" s="5"/>
    </row>
    <row r="183" spans="1:8" s="4" customFormat="1" ht="15.75">
      <c r="A183" s="5"/>
      <c r="B183" s="5"/>
      <c r="C183" s="6"/>
      <c r="D183" s="5"/>
      <c r="E183" s="5"/>
      <c r="F183" s="5"/>
      <c r="G183" s="5"/>
      <c r="H183" s="5"/>
    </row>
    <row r="184" spans="1:8" s="4" customFormat="1" ht="15.75">
      <c r="A184" s="5"/>
      <c r="B184" s="5"/>
      <c r="C184" s="6"/>
      <c r="D184" s="5"/>
      <c r="E184" s="5"/>
      <c r="F184" s="5"/>
      <c r="G184" s="5"/>
      <c r="H184" s="5"/>
    </row>
    <row r="185" spans="1:8" s="4" customFormat="1" ht="15.75">
      <c r="A185" s="5"/>
      <c r="B185" s="5"/>
      <c r="C185" s="6"/>
      <c r="D185" s="5"/>
      <c r="E185" s="5"/>
      <c r="F185" s="5"/>
      <c r="G185" s="5"/>
      <c r="H185" s="5"/>
    </row>
    <row r="186" spans="1:8" s="4" customFormat="1" ht="15.75">
      <c r="A186" s="5"/>
      <c r="B186" s="5"/>
      <c r="C186" s="6"/>
      <c r="D186" s="5"/>
      <c r="E186" s="5"/>
      <c r="F186" s="5"/>
      <c r="G186" s="5"/>
      <c r="H186" s="5"/>
    </row>
    <row r="187" spans="1:8" s="4" customFormat="1" ht="15.75">
      <c r="A187" s="5"/>
      <c r="B187" s="5"/>
      <c r="C187" s="6"/>
      <c r="D187" s="5"/>
      <c r="E187" s="5"/>
      <c r="F187" s="5"/>
      <c r="G187" s="5"/>
      <c r="H187" s="5"/>
    </row>
    <row r="188" spans="1:8" s="4" customFormat="1" ht="15.75">
      <c r="A188" s="5"/>
      <c r="B188" s="5"/>
      <c r="C188" s="6"/>
      <c r="D188" s="5"/>
      <c r="E188" s="5"/>
      <c r="F188" s="5"/>
      <c r="G188" s="5"/>
      <c r="H188" s="5"/>
    </row>
    <row r="189" spans="1:8" s="4" customFormat="1" ht="15.75">
      <c r="A189" s="5"/>
      <c r="B189" s="5"/>
      <c r="C189" s="6"/>
      <c r="D189" s="5"/>
      <c r="E189" s="5"/>
      <c r="F189" s="5"/>
      <c r="G189" s="5"/>
      <c r="H189" s="5"/>
    </row>
    <row r="190" spans="1:8" s="4" customFormat="1" ht="15.75">
      <c r="A190" s="5"/>
      <c r="B190" s="5"/>
      <c r="C190" s="6"/>
      <c r="D190" s="5"/>
      <c r="E190" s="5"/>
      <c r="F190" s="5"/>
      <c r="G190" s="5"/>
      <c r="H190" s="5"/>
    </row>
    <row r="191" spans="1:8" s="4" customFormat="1" ht="15.75">
      <c r="A191" s="5"/>
      <c r="B191" s="5"/>
      <c r="C191" s="6"/>
      <c r="D191" s="5"/>
      <c r="E191" s="5"/>
      <c r="F191" s="5"/>
      <c r="G191" s="5"/>
      <c r="H191" s="5"/>
    </row>
    <row r="192" spans="1:8" s="4" customFormat="1" ht="15.75">
      <c r="A192" s="5"/>
      <c r="B192" s="5"/>
      <c r="C192" s="6"/>
      <c r="D192" s="5"/>
      <c r="E192" s="5"/>
      <c r="F192" s="5"/>
      <c r="G192" s="5"/>
      <c r="H192" s="5"/>
    </row>
  </sheetData>
  <mergeCells count="9">
    <mergeCell ref="A8:H8"/>
    <mergeCell ref="B57:B64"/>
    <mergeCell ref="B16:B25"/>
    <mergeCell ref="B27:B41"/>
    <mergeCell ref="B97:B103"/>
    <mergeCell ref="B81:B86"/>
    <mergeCell ref="B45:B46"/>
    <mergeCell ref="B124:B128"/>
    <mergeCell ref="B67:B79"/>
  </mergeCells>
  <printOptions/>
  <pageMargins left="0.5905511811023623" right="0" top="0.1968503937007874" bottom="0.1968503937007874" header="0.5118110236220472" footer="0.11811023622047245"/>
  <pageSetup horizontalDpi="600" verticalDpi="600" orientation="portrait" paperSize="9" scale="92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Butova_O</cp:lastModifiedBy>
  <cp:lastPrinted>2007-05-31T01:13:01Z</cp:lastPrinted>
  <dcterms:created xsi:type="dcterms:W3CDTF">2005-12-04T13:31:20Z</dcterms:created>
  <dcterms:modified xsi:type="dcterms:W3CDTF">2007-06-04T07:35:05Z</dcterms:modified>
  <cp:category/>
  <cp:version/>
  <cp:contentType/>
  <cp:contentStatus/>
</cp:coreProperties>
</file>