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1 (расп.Прав10.05 (16.05)" sheetId="1" r:id="rId1"/>
  </sheets>
  <definedNames>
    <definedName name="_xlnm.Print_Area" localSheetId="0">'прил.11 (расп.Прав10.05 (16.05)'!$A$1:$L$131</definedName>
  </definedNames>
  <calcPr fullCalcOnLoad="1"/>
</workbook>
</file>

<file path=xl/sharedStrings.xml><?xml version="1.0" encoding="utf-8"?>
<sst xmlns="http://schemas.openxmlformats.org/spreadsheetml/2006/main" count="239" uniqueCount="139">
  <si>
    <t>Наименование показателей</t>
  </si>
  <si>
    <t>сумма, тыс.руб.</t>
  </si>
  <si>
    <t>Раздел 07 "Образование"</t>
  </si>
  <si>
    <t>Строительство жилого дома № 10 в квартале 34</t>
  </si>
  <si>
    <t>Раздел 09 "Здравоохранение и спорт"</t>
  </si>
  <si>
    <t>Приобретение сушуаров для бассейнов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</si>
  <si>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</si>
  <si>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</si>
  <si>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</si>
  <si>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>Капитальный ремонт жилого дома по ул. Ленина 31 (фундаменты)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</si>
  <si>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</si>
  <si>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</si>
  <si>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</si>
  <si>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 xml:space="preserve">Капитальный ремонт фасадов  жилого фонда 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</si>
  <si>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</si>
  <si>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</si>
  <si>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</si>
  <si>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</si>
  <si>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</si>
  <si>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</si>
  <si>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</si>
  <si>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</si>
  <si>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</si>
  <si>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</si>
  <si>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</si>
  <si>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</si>
  <si>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</si>
  <si>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</si>
  <si>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</si>
  <si>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</si>
  <si>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</si>
  <si>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</si>
  <si>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</si>
  <si>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</si>
  <si>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</si>
  <si>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</si>
  <si>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</si>
  <si>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</si>
  <si>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</si>
  <si>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</si>
  <si>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</si>
  <si>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</si>
  <si>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</si>
  <si>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</si>
  <si>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</si>
  <si>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</si>
  <si>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</si>
  <si>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</si>
  <si>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</si>
  <si>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</si>
  <si>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</si>
  <si>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</si>
  <si>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</si>
  <si>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</si>
  <si>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</si>
  <si>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</si>
  <si>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</si>
  <si>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</si>
  <si>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</si>
  <si>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</si>
  <si>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</si>
  <si>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</si>
  <si>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</si>
  <si>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</si>
  <si>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</si>
  <si>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t xml:space="preserve">Подраздел 0501, целевая статья 102 00 11, вид расходов 214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</si>
  <si>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</si>
  <si>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</si>
  <si>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</si>
  <si>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</si>
  <si>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</si>
  <si>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</si>
  <si>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</si>
  <si>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</si>
  <si>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</si>
  <si>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</si>
  <si>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</si>
  <si>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</si>
  <si>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</si>
  <si>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</si>
  <si>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</si>
  <si>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>Изменения</t>
  </si>
  <si>
    <t xml:space="preserve">                                                                                        Приложение № 11</t>
  </si>
  <si>
    <t xml:space="preserve">Перечень объектов, финансируемых за счет субвенций, выделяемых в соответствии со статьей 46 Федерального закона "О федеральном бюджете на 2007 год" бюджету ЗАТО Железногорск на развитие социальной и инженерной инфраструктуры </t>
  </si>
  <si>
    <t xml:space="preserve">                                                                                        к решению Совета депутатов</t>
  </si>
  <si>
    <t>Бюджетополучатель</t>
  </si>
  <si>
    <t>Управление образования</t>
  </si>
  <si>
    <t>МОУ ДШИ им. Мусоргского</t>
  </si>
  <si>
    <t>МОУ ДШИ №2</t>
  </si>
  <si>
    <t>МОУ ДХШ</t>
  </si>
  <si>
    <t>Подраздел 0709, целевая статья 001 00 15, вид расходов 005</t>
  </si>
  <si>
    <t>МУК "ПКиО"</t>
  </si>
  <si>
    <t>МУК ДК "Старт"</t>
  </si>
  <si>
    <t>МУК "ЦГБ им. М.Горького"</t>
  </si>
  <si>
    <t>МУК "ЦГДБ им. Гайдара"</t>
  </si>
  <si>
    <t>МУК "Театр оперетты"</t>
  </si>
  <si>
    <t>МУК театр кукол "Золотой ключик"</t>
  </si>
  <si>
    <t>Подраздел 0104, целевая статья 001 00 15, вид расходов 005</t>
  </si>
  <si>
    <r>
      <t xml:space="preserve">Строительство жилых домов для социального найма  </t>
    </r>
    <r>
      <rPr>
        <b/>
        <sz val="10"/>
        <rFont val="Times New Roman"/>
        <family val="1"/>
      </rPr>
      <t>(ПИР)</t>
    </r>
  </si>
  <si>
    <t>Администрация ЗАТО Железногорск</t>
  </si>
  <si>
    <t>Раздел 01 "Общегосударственные вопросы"</t>
  </si>
  <si>
    <t>МУ "Управление капитального строительства"</t>
  </si>
  <si>
    <t>Приобретение обрудования для Управления по вопросам культуры, молодежной и семейной политике</t>
  </si>
  <si>
    <t>+</t>
  </si>
  <si>
    <t>Строительство жилого дома № 22 "а" в Первомайском районе</t>
  </si>
  <si>
    <t>Строительство односекционного жилого дома № 12 по ул.Толстого, квартал 4, район Первомайский (строительный № 22 "б")</t>
  </si>
  <si>
    <t>Строительство магистральных инженерных сетей 1ду - 1000 (от котельной №1 до микрорайона 4)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</si>
  <si>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</si>
  <si>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>капи.ремонт</t>
  </si>
  <si>
    <t>приобрет</t>
  </si>
  <si>
    <t>строит</t>
  </si>
  <si>
    <t>*</t>
  </si>
  <si>
    <t xml:space="preserve"> МУК "Музейно-выставочный центр"</t>
  </si>
  <si>
    <t>Приобретение оборудования для Управления образования (школы)</t>
  </si>
  <si>
    <t>Приобретение эксковатора-погрузчика с неповоротным отвалом для МП "ЖКХ"</t>
  </si>
  <si>
    <t>Приобретение оборудования детских городков для  благоустройства внутриквартальных территорий</t>
  </si>
  <si>
    <t>КУМИ ЗАТО Железногорск</t>
  </si>
  <si>
    <t>перенос на вид 807</t>
  </si>
  <si>
    <t>перенос на вид 412</t>
  </si>
  <si>
    <t>перенос на вид 806</t>
  </si>
  <si>
    <t>МУК "Дворец культуры"</t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</si>
  <si>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807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</si>
  <si>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809 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</si>
  <si>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>, вид расходов 806</t>
    </r>
  </si>
  <si>
    <r>
      <t>Подраздел 0502, целевая статья</t>
    </r>
    <r>
      <rPr>
        <b/>
        <i/>
        <sz val="11.5"/>
        <color indexed="10"/>
        <rFont val="Times New Roman"/>
        <family val="1"/>
      </rPr>
      <t xml:space="preserve"> 600 00 10</t>
    </r>
    <r>
      <rPr>
        <b/>
        <i/>
        <sz val="11.5"/>
        <rFont val="Times New Roman"/>
        <family val="1"/>
      </rPr>
      <t xml:space="preserve">, вид расходов 412 </t>
    </r>
  </si>
  <si>
    <t>Управление городского хозяйства</t>
  </si>
  <si>
    <t>Капитальный ремонт помещений морга и ритуального зала</t>
  </si>
  <si>
    <t xml:space="preserve">Приобретение обрудования </t>
  </si>
  <si>
    <t xml:space="preserve">Приобретение оборудования </t>
  </si>
  <si>
    <t>Приобретение оборудования для МОУ "МУК", МУ "ГМЦ"</t>
  </si>
  <si>
    <t>Приобретение оборудования для Управление образования</t>
  </si>
  <si>
    <t>Приобретение оборудования для ГДТ, СЮТ, СЮН, ДЮСШ-1, ДЮСШ "Юность", ДЮЦ "Патриот"</t>
  </si>
  <si>
    <t xml:space="preserve">Подраздел 0901, целевая статья 469 00 13, вид расходов 327 </t>
  </si>
  <si>
    <r>
      <t xml:space="preserve">Подраздел 0709, целевая статья </t>
    </r>
    <r>
      <rPr>
        <b/>
        <i/>
        <sz val="11.5"/>
        <color indexed="10"/>
        <rFont val="Times New Roman"/>
        <family val="1"/>
      </rPr>
      <t>452 00 04</t>
    </r>
    <r>
      <rPr>
        <b/>
        <i/>
        <sz val="11.5"/>
        <rFont val="Times New Roman"/>
        <family val="1"/>
      </rPr>
      <t>, вид расходов 327</t>
    </r>
  </si>
  <si>
    <t>Капитальный ремонт лифтов в жилом фонде (Курчатого 48, Курчатова 70)</t>
  </si>
  <si>
    <t xml:space="preserve">                                                                                        "Приложение № 11</t>
  </si>
  <si>
    <t xml:space="preserve">                                                                                        к решению городского Совета</t>
  </si>
  <si>
    <t xml:space="preserve">                                                                                        от 12.12.2006 № 22-134Р"</t>
  </si>
  <si>
    <t xml:space="preserve">                                                                                        от 06.12.2007 №35-243Р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</si>
</sst>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  <numFmt numFmtId="167" formatCode="#,##0.000"/>
  </numFmts>
  <fonts count="19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  <font>
      <b/>
      <i/>
      <sz val="11.5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.5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166" fontId="16" fillId="0" borderId="4" xfId="0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11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vertical="center" wrapText="1"/>
    </xf>
    <xf numFmtId="166" fontId="16" fillId="0" borderId="7" xfId="0" applyNumberFormat="1" applyFont="1" applyFill="1" applyBorder="1" applyAlignment="1">
      <alignment vertical="center" wrapText="1"/>
    </xf>
    <xf numFmtId="166" fontId="16" fillId="0" borderId="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166" fontId="16" fillId="0" borderId="6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6" fontId="16" fillId="0" borderId="7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625" style="5" customWidth="1"/>
    <col min="2" max="2" width="15.125" style="5" customWidth="1"/>
    <col min="3" max="3" width="60.375" style="2" customWidth="1"/>
    <col min="4" max="4" width="18.125" style="5" hidden="1" customWidth="1"/>
    <col min="5" max="5" width="12.625" style="5" hidden="1" customWidth="1"/>
    <col min="6" max="6" width="13.625" style="5" hidden="1" customWidth="1"/>
    <col min="7" max="7" width="11.625" style="5" hidden="1" customWidth="1"/>
    <col min="8" max="8" width="15.00390625" style="5" hidden="1" customWidth="1"/>
    <col min="9" max="9" width="12.625" style="5" hidden="1" customWidth="1"/>
    <col min="10" max="10" width="13.00390625" style="5" hidden="1" customWidth="1"/>
    <col min="11" max="11" width="10.00390625" style="5" hidden="1" customWidth="1"/>
    <col min="12" max="12" width="17.00390625" style="5" customWidth="1"/>
    <col min="13" max="13" width="11.25390625" style="3" bestFit="1" customWidth="1"/>
    <col min="14" max="14" width="10.875" style="3" bestFit="1" customWidth="1"/>
    <col min="15" max="16384" width="9.125" style="3" customWidth="1"/>
  </cols>
  <sheetData>
    <row r="1" spans="1:7" s="4" customFormat="1" ht="15.75">
      <c r="A1" s="5"/>
      <c r="B1" s="5"/>
      <c r="C1" s="25" t="s">
        <v>82</v>
      </c>
      <c r="E1" s="1"/>
      <c r="G1" s="1"/>
    </row>
    <row r="2" spans="1:7" s="4" customFormat="1" ht="15.75">
      <c r="A2" s="5"/>
      <c r="B2" s="5"/>
      <c r="C2" s="25" t="s">
        <v>84</v>
      </c>
      <c r="E2" s="1"/>
      <c r="G2" s="1"/>
    </row>
    <row r="3" spans="1:7" s="4" customFormat="1" ht="15.75">
      <c r="A3" s="5"/>
      <c r="B3" s="5"/>
      <c r="C3" s="25" t="s">
        <v>138</v>
      </c>
      <c r="E3" s="1"/>
      <c r="G3" s="1"/>
    </row>
    <row r="4" spans="1:7" s="4" customFormat="1" ht="15.75">
      <c r="A4" s="5"/>
      <c r="B4" s="5"/>
      <c r="C4" s="25" t="s">
        <v>135</v>
      </c>
      <c r="E4" s="1"/>
      <c r="G4" s="1"/>
    </row>
    <row r="5" spans="1:7" s="4" customFormat="1" ht="15.75">
      <c r="A5" s="5"/>
      <c r="B5" s="5"/>
      <c r="C5" s="25" t="s">
        <v>136</v>
      </c>
      <c r="E5" s="1"/>
      <c r="G5" s="1"/>
    </row>
    <row r="6" spans="1:7" s="4" customFormat="1" ht="15.75">
      <c r="A6" s="5"/>
      <c r="B6" s="5"/>
      <c r="C6" s="25" t="s">
        <v>137</v>
      </c>
      <c r="E6" s="1"/>
      <c r="G6" s="1"/>
    </row>
    <row r="7" spans="1:12" s="4" customFormat="1" ht="15.75">
      <c r="A7" s="5"/>
      <c r="B7" s="5"/>
      <c r="C7" s="2"/>
      <c r="E7" s="1"/>
      <c r="F7" s="1"/>
      <c r="G7" s="1"/>
      <c r="H7" s="1"/>
      <c r="I7" s="1"/>
      <c r="J7" s="1"/>
      <c r="K7" s="1"/>
      <c r="L7" s="1"/>
    </row>
    <row r="8" spans="1:12" s="4" customFormat="1" ht="51" customHeight="1">
      <c r="A8" s="79" t="s">
        <v>83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s="4" customFormat="1" ht="15.75" customHeight="1">
      <c r="A9" s="27"/>
      <c r="B9" s="27"/>
      <c r="C9" s="26"/>
      <c r="D9" s="26"/>
      <c r="E9" s="26"/>
      <c r="F9" s="26"/>
      <c r="G9" s="26"/>
      <c r="H9" s="26"/>
      <c r="I9" s="68"/>
      <c r="J9" s="68"/>
      <c r="K9" s="68"/>
      <c r="L9" s="68"/>
    </row>
    <row r="10" spans="1:12" s="4" customFormat="1" ht="38.25" customHeight="1">
      <c r="A10" s="22" t="s">
        <v>7</v>
      </c>
      <c r="B10" s="22" t="s">
        <v>85</v>
      </c>
      <c r="C10" s="19" t="s">
        <v>0</v>
      </c>
      <c r="D10" s="19" t="s">
        <v>1</v>
      </c>
      <c r="E10" s="19" t="s">
        <v>81</v>
      </c>
      <c r="F10" s="22" t="s">
        <v>1</v>
      </c>
      <c r="G10" s="22" t="s">
        <v>81</v>
      </c>
      <c r="H10" s="22" t="s">
        <v>1</v>
      </c>
      <c r="I10" s="22" t="s">
        <v>81</v>
      </c>
      <c r="J10" s="22" t="s">
        <v>1</v>
      </c>
      <c r="K10" s="22" t="s">
        <v>81</v>
      </c>
      <c r="L10" s="22" t="s">
        <v>1</v>
      </c>
    </row>
    <row r="11" spans="1:12" s="4" customFormat="1" ht="21.75" customHeight="1" hidden="1">
      <c r="A11" s="28">
        <v>1</v>
      </c>
      <c r="B11" s="41"/>
      <c r="C11" s="46" t="s">
        <v>100</v>
      </c>
      <c r="D11" s="18">
        <f>SUM(D12,D23,D39,D45)</f>
        <v>617140</v>
      </c>
      <c r="E11" s="18">
        <f>SUM(E12,E23,E39,E45)</f>
        <v>44657.2</v>
      </c>
      <c r="F11" s="18">
        <f aca="true" t="shared" si="0" ref="F11:H12">F12</f>
        <v>0</v>
      </c>
      <c r="G11" s="18">
        <f t="shared" si="0"/>
        <v>0</v>
      </c>
      <c r="H11" s="18">
        <f t="shared" si="0"/>
        <v>0</v>
      </c>
      <c r="I11" s="69"/>
      <c r="J11" s="69"/>
      <c r="K11" s="69"/>
      <c r="L11" s="69"/>
    </row>
    <row r="12" spans="1:12" s="4" customFormat="1" ht="28.5" customHeight="1" hidden="1">
      <c r="A12" s="29">
        <v>2</v>
      </c>
      <c r="B12" s="41"/>
      <c r="C12" s="47" t="s">
        <v>97</v>
      </c>
      <c r="D12" s="20">
        <f>SUM(D13:D22)</f>
        <v>590140</v>
      </c>
      <c r="E12" s="20">
        <f>SUM(E13:E22)</f>
        <v>49722.2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70"/>
      <c r="J12" s="70"/>
      <c r="K12" s="70"/>
      <c r="L12" s="70"/>
    </row>
    <row r="13" spans="1:12" s="4" customFormat="1" ht="29.25" customHeight="1" hidden="1">
      <c r="A13" s="22">
        <v>3</v>
      </c>
      <c r="B13" s="39" t="s">
        <v>99</v>
      </c>
      <c r="C13" s="37" t="s">
        <v>102</v>
      </c>
      <c r="D13" s="16">
        <v>16000</v>
      </c>
      <c r="E13" s="16"/>
      <c r="F13" s="16">
        <v>0</v>
      </c>
      <c r="G13" s="16"/>
      <c r="H13" s="16"/>
      <c r="I13" s="71"/>
      <c r="J13" s="71"/>
      <c r="K13" s="71"/>
      <c r="L13" s="71"/>
    </row>
    <row r="14" spans="1:12" s="14" customFormat="1" ht="39">
      <c r="A14" s="28">
        <v>1</v>
      </c>
      <c r="B14" s="41"/>
      <c r="C14" s="48" t="s">
        <v>8</v>
      </c>
      <c r="D14" s="18">
        <f>SUM(D15,D26,D44,D48)</f>
        <v>386240</v>
      </c>
      <c r="E14" s="18">
        <f>SUM(E15,E26,E44,E48)</f>
        <v>30346.199999999997</v>
      </c>
      <c r="F14" s="18">
        <f aca="true" t="shared" si="1" ref="F14:L14">F15+F26+F42+F44+F48+F51</f>
        <v>280982.2</v>
      </c>
      <c r="G14" s="18">
        <f t="shared" si="1"/>
        <v>2900</v>
      </c>
      <c r="H14" s="18">
        <f t="shared" si="1"/>
        <v>283882.2</v>
      </c>
      <c r="I14" s="18">
        <f t="shared" si="1"/>
        <v>0</v>
      </c>
      <c r="J14" s="18">
        <f t="shared" si="1"/>
        <v>283882.2</v>
      </c>
      <c r="K14" s="18">
        <f t="shared" si="1"/>
        <v>0</v>
      </c>
      <c r="L14" s="18">
        <f t="shared" si="1"/>
        <v>283882.2</v>
      </c>
    </row>
    <row r="15" spans="1:16" s="21" customFormat="1" ht="26.25" customHeight="1">
      <c r="A15" s="29">
        <v>2</v>
      </c>
      <c r="B15" s="41"/>
      <c r="C15" s="50" t="s">
        <v>65</v>
      </c>
      <c r="D15" s="20">
        <f aca="true" t="shared" si="2" ref="D15:J15">SUM(D16:D25)</f>
        <v>103700</v>
      </c>
      <c r="E15" s="20">
        <f t="shared" si="2"/>
        <v>9938</v>
      </c>
      <c r="F15" s="20">
        <f t="shared" si="2"/>
        <v>113638</v>
      </c>
      <c r="G15" s="20">
        <f t="shared" si="2"/>
        <v>7991</v>
      </c>
      <c r="H15" s="20">
        <f t="shared" si="2"/>
        <v>121629</v>
      </c>
      <c r="I15" s="20">
        <f t="shared" si="2"/>
        <v>0</v>
      </c>
      <c r="J15" s="20">
        <f t="shared" si="2"/>
        <v>121629</v>
      </c>
      <c r="K15" s="20">
        <f>SUM(K16:K25)</f>
        <v>-6500</v>
      </c>
      <c r="L15" s="20">
        <f>SUM(L16:L25)</f>
        <v>115129</v>
      </c>
      <c r="N15" s="62">
        <f>F26+F42+F44+F48+F51</f>
        <v>167344.2</v>
      </c>
      <c r="O15" s="62">
        <f>G26+G42+G44+G48+G51</f>
        <v>-5091</v>
      </c>
      <c r="P15" s="62">
        <f>H26+H42+H44+H48+H51</f>
        <v>162253.2</v>
      </c>
    </row>
    <row r="16" spans="1:13" s="17" customFormat="1" ht="15">
      <c r="A16" s="30">
        <v>3</v>
      </c>
      <c r="B16" s="80" t="s">
        <v>101</v>
      </c>
      <c r="C16" s="9" t="s">
        <v>3</v>
      </c>
      <c r="D16" s="16">
        <v>10000</v>
      </c>
      <c r="E16" s="16"/>
      <c r="F16" s="10">
        <v>10000</v>
      </c>
      <c r="G16" s="10"/>
      <c r="H16" s="10">
        <v>10000</v>
      </c>
      <c r="I16" s="72"/>
      <c r="J16" s="10">
        <v>10000</v>
      </c>
      <c r="K16" s="72"/>
      <c r="L16" s="10">
        <v>10000</v>
      </c>
      <c r="M16" s="17" t="s">
        <v>103</v>
      </c>
    </row>
    <row r="17" spans="1:13" s="17" customFormat="1" ht="15">
      <c r="A17" s="30">
        <v>4</v>
      </c>
      <c r="B17" s="81"/>
      <c r="C17" s="9" t="s">
        <v>104</v>
      </c>
      <c r="D17" s="16">
        <v>16000</v>
      </c>
      <c r="E17" s="16"/>
      <c r="F17" s="10">
        <v>16000</v>
      </c>
      <c r="G17" s="10"/>
      <c r="H17" s="10">
        <v>16000</v>
      </c>
      <c r="I17" s="72"/>
      <c r="J17" s="10">
        <v>16000</v>
      </c>
      <c r="K17" s="72"/>
      <c r="L17" s="10">
        <v>16000</v>
      </c>
      <c r="M17" s="17" t="s">
        <v>103</v>
      </c>
    </row>
    <row r="18" spans="1:14" s="17" customFormat="1" ht="25.5">
      <c r="A18" s="30">
        <v>5</v>
      </c>
      <c r="B18" s="81"/>
      <c r="C18" s="9" t="s">
        <v>105</v>
      </c>
      <c r="D18" s="16">
        <v>31200</v>
      </c>
      <c r="E18" s="16">
        <v>1938</v>
      </c>
      <c r="F18" s="10">
        <f>31200+1938</f>
        <v>33138</v>
      </c>
      <c r="G18" s="10">
        <v>9491</v>
      </c>
      <c r="H18" s="10">
        <f>31200+1938+9491</f>
        <v>42629</v>
      </c>
      <c r="I18" s="72"/>
      <c r="J18" s="10">
        <f>31200+1938+9491</f>
        <v>42629</v>
      </c>
      <c r="K18" s="72"/>
      <c r="L18" s="10">
        <f>31200+1938+9491</f>
        <v>42629</v>
      </c>
      <c r="M18" s="17">
        <v>42629</v>
      </c>
      <c r="N18" s="44"/>
    </row>
    <row r="19" spans="1:12" s="17" customFormat="1" ht="15" hidden="1">
      <c r="A19" s="30">
        <v>6</v>
      </c>
      <c r="B19" s="81"/>
      <c r="C19" s="9" t="s">
        <v>98</v>
      </c>
      <c r="D19" s="16">
        <v>1500</v>
      </c>
      <c r="E19" s="16"/>
      <c r="F19" s="10">
        <v>1500</v>
      </c>
      <c r="G19" s="10">
        <v>-1500</v>
      </c>
      <c r="H19" s="10">
        <v>0</v>
      </c>
      <c r="I19" s="72"/>
      <c r="J19" s="10">
        <v>0</v>
      </c>
      <c r="K19" s="72"/>
      <c r="L19" s="10">
        <v>0</v>
      </c>
    </row>
    <row r="20" spans="1:13" s="4" customFormat="1" ht="25.5" customHeight="1">
      <c r="A20" s="31">
        <v>6</v>
      </c>
      <c r="B20" s="81"/>
      <c r="C20" s="9" t="s">
        <v>9</v>
      </c>
      <c r="D20" s="10">
        <v>2000</v>
      </c>
      <c r="E20" s="10">
        <v>2000</v>
      </c>
      <c r="F20" s="10">
        <v>4000</v>
      </c>
      <c r="G20" s="10"/>
      <c r="H20" s="10">
        <v>4000</v>
      </c>
      <c r="I20" s="72"/>
      <c r="J20" s="10">
        <v>4000</v>
      </c>
      <c r="K20" s="72"/>
      <c r="L20" s="10">
        <v>4000</v>
      </c>
      <c r="M20" s="4" t="s">
        <v>111</v>
      </c>
    </row>
    <row r="21" spans="1:13" s="4" customFormat="1" ht="21" customHeight="1">
      <c r="A21" s="31">
        <v>7</v>
      </c>
      <c r="B21" s="81"/>
      <c r="C21" s="11" t="s">
        <v>134</v>
      </c>
      <c r="D21" s="10">
        <v>13500</v>
      </c>
      <c r="E21" s="10">
        <v>1900</v>
      </c>
      <c r="F21" s="10">
        <v>15400</v>
      </c>
      <c r="G21" s="10"/>
      <c r="H21" s="10">
        <v>15400</v>
      </c>
      <c r="I21" s="72"/>
      <c r="J21" s="10">
        <v>15400</v>
      </c>
      <c r="K21" s="72"/>
      <c r="L21" s="10">
        <v>15400</v>
      </c>
      <c r="M21" s="4" t="s">
        <v>111</v>
      </c>
    </row>
    <row r="22" spans="1:13" s="4" customFormat="1" ht="15.75">
      <c r="A22" s="31">
        <v>8</v>
      </c>
      <c r="B22" s="81"/>
      <c r="C22" s="35" t="s">
        <v>10</v>
      </c>
      <c r="D22" s="10">
        <v>10000</v>
      </c>
      <c r="E22" s="10">
        <v>3600</v>
      </c>
      <c r="F22" s="10">
        <v>13600</v>
      </c>
      <c r="G22" s="10"/>
      <c r="H22" s="10">
        <v>13600</v>
      </c>
      <c r="I22" s="72"/>
      <c r="J22" s="10">
        <v>13600</v>
      </c>
      <c r="K22" s="72"/>
      <c r="L22" s="10">
        <v>13600</v>
      </c>
      <c r="M22" s="4" t="s">
        <v>111</v>
      </c>
    </row>
    <row r="23" spans="1:13" s="4" customFormat="1" ht="26.25" customHeight="1">
      <c r="A23" s="31">
        <v>9</v>
      </c>
      <c r="B23" s="81"/>
      <c r="C23" s="35" t="s">
        <v>11</v>
      </c>
      <c r="D23" s="10">
        <v>1500</v>
      </c>
      <c r="E23" s="10">
        <v>500</v>
      </c>
      <c r="F23" s="10">
        <v>2000</v>
      </c>
      <c r="G23" s="10"/>
      <c r="H23" s="10">
        <v>2000</v>
      </c>
      <c r="I23" s="72"/>
      <c r="J23" s="10">
        <v>2000</v>
      </c>
      <c r="K23" s="72"/>
      <c r="L23" s="10">
        <v>2000</v>
      </c>
      <c r="M23" s="4" t="s">
        <v>111</v>
      </c>
    </row>
    <row r="24" spans="1:13" s="4" customFormat="1" ht="25.5">
      <c r="A24" s="31">
        <v>10</v>
      </c>
      <c r="B24" s="81"/>
      <c r="C24" s="11" t="s">
        <v>12</v>
      </c>
      <c r="D24" s="10">
        <v>8000</v>
      </c>
      <c r="E24" s="10"/>
      <c r="F24" s="10">
        <v>8000</v>
      </c>
      <c r="G24" s="10"/>
      <c r="H24" s="10">
        <v>8000</v>
      </c>
      <c r="I24" s="72"/>
      <c r="J24" s="10">
        <v>8000</v>
      </c>
      <c r="K24" s="72">
        <v>-6500</v>
      </c>
      <c r="L24" s="10">
        <f>8000-6500</f>
        <v>1500</v>
      </c>
      <c r="M24" s="4" t="s">
        <v>111</v>
      </c>
    </row>
    <row r="25" spans="1:13" s="4" customFormat="1" ht="15.75">
      <c r="A25" s="31">
        <v>11</v>
      </c>
      <c r="B25" s="82"/>
      <c r="C25" s="11" t="s">
        <v>13</v>
      </c>
      <c r="D25" s="10">
        <v>10000</v>
      </c>
      <c r="E25" s="10"/>
      <c r="F25" s="10">
        <v>10000</v>
      </c>
      <c r="G25" s="10"/>
      <c r="H25" s="10">
        <v>10000</v>
      </c>
      <c r="I25" s="72"/>
      <c r="J25" s="10">
        <v>10000</v>
      </c>
      <c r="K25" s="72"/>
      <c r="L25" s="10">
        <v>10000</v>
      </c>
      <c r="M25" s="4" t="s">
        <v>111</v>
      </c>
    </row>
    <row r="26" spans="1:12" s="21" customFormat="1" ht="24.75" customHeight="1">
      <c r="A26" s="32">
        <v>12</v>
      </c>
      <c r="B26" s="41"/>
      <c r="C26" s="50" t="s">
        <v>80</v>
      </c>
      <c r="D26" s="20">
        <f aca="true" t="shared" si="3" ref="D26:J26">SUM(D27:D41)</f>
        <v>129740</v>
      </c>
      <c r="E26" s="20">
        <f t="shared" si="3"/>
        <v>21719.2</v>
      </c>
      <c r="F26" s="20">
        <f t="shared" si="3"/>
        <v>151459.2</v>
      </c>
      <c r="G26" s="20">
        <f t="shared" si="3"/>
        <v>-62500</v>
      </c>
      <c r="H26" s="20">
        <f t="shared" si="3"/>
        <v>88959.2</v>
      </c>
      <c r="I26" s="20">
        <f t="shared" si="3"/>
        <v>0</v>
      </c>
      <c r="J26" s="20">
        <f t="shared" si="3"/>
        <v>88959.2</v>
      </c>
      <c r="K26" s="20">
        <f>SUM(K27:K41)</f>
        <v>6500</v>
      </c>
      <c r="L26" s="20">
        <f>SUM(L27:L41)</f>
        <v>95459.2</v>
      </c>
    </row>
    <row r="27" spans="1:13" s="4" customFormat="1" ht="25.5">
      <c r="A27" s="31">
        <v>13</v>
      </c>
      <c r="B27" s="80" t="s">
        <v>101</v>
      </c>
      <c r="C27" s="11" t="s">
        <v>106</v>
      </c>
      <c r="D27" s="10">
        <v>15000</v>
      </c>
      <c r="E27" s="10">
        <v>30000</v>
      </c>
      <c r="F27" s="10">
        <v>45000</v>
      </c>
      <c r="G27" s="10">
        <v>-30000</v>
      </c>
      <c r="H27" s="10">
        <f>45000-30000</f>
        <v>15000</v>
      </c>
      <c r="I27" s="72"/>
      <c r="J27" s="10">
        <f>45000-30000</f>
        <v>15000</v>
      </c>
      <c r="K27" s="72"/>
      <c r="L27" s="10">
        <f>45000-30000</f>
        <v>15000</v>
      </c>
      <c r="M27" s="4">
        <v>15000</v>
      </c>
    </row>
    <row r="28" spans="1:13" s="4" customFormat="1" ht="23.25" customHeight="1">
      <c r="A28" s="31">
        <v>14</v>
      </c>
      <c r="B28" s="81"/>
      <c r="C28" s="35" t="s">
        <v>14</v>
      </c>
      <c r="D28" s="10">
        <v>7700</v>
      </c>
      <c r="E28" s="10">
        <v>-267</v>
      </c>
      <c r="F28" s="10">
        <v>7433</v>
      </c>
      <c r="G28" s="10"/>
      <c r="H28" s="10">
        <v>7433</v>
      </c>
      <c r="I28" s="72"/>
      <c r="J28" s="10">
        <v>7433</v>
      </c>
      <c r="K28" s="72"/>
      <c r="L28" s="10">
        <v>7433</v>
      </c>
      <c r="M28" s="4" t="s">
        <v>103</v>
      </c>
    </row>
    <row r="29" spans="1:13" s="4" customFormat="1" ht="25.5">
      <c r="A29" s="31">
        <v>15</v>
      </c>
      <c r="B29" s="81"/>
      <c r="C29" s="11" t="s">
        <v>15</v>
      </c>
      <c r="D29" s="10">
        <v>4640</v>
      </c>
      <c r="E29" s="10">
        <v>433</v>
      </c>
      <c r="F29" s="10">
        <v>5073</v>
      </c>
      <c r="G29" s="10"/>
      <c r="H29" s="10">
        <v>5073</v>
      </c>
      <c r="I29" s="72"/>
      <c r="J29" s="10">
        <v>5073</v>
      </c>
      <c r="K29" s="72"/>
      <c r="L29" s="10">
        <v>5073</v>
      </c>
      <c r="M29" s="4" t="s">
        <v>103</v>
      </c>
    </row>
    <row r="30" spans="1:13" s="4" customFormat="1" ht="25.5">
      <c r="A30" s="31">
        <v>16</v>
      </c>
      <c r="B30" s="81"/>
      <c r="C30" s="11" t="s">
        <v>16</v>
      </c>
      <c r="D30" s="10">
        <v>3700</v>
      </c>
      <c r="E30" s="10">
        <v>348</v>
      </c>
      <c r="F30" s="10">
        <v>4048</v>
      </c>
      <c r="G30" s="10"/>
      <c r="H30" s="10">
        <v>4048</v>
      </c>
      <c r="I30" s="72"/>
      <c r="J30" s="10">
        <v>4048</v>
      </c>
      <c r="K30" s="72"/>
      <c r="L30" s="10">
        <v>4048</v>
      </c>
      <c r="M30" s="4" t="s">
        <v>103</v>
      </c>
    </row>
    <row r="31" spans="1:13" s="4" customFormat="1" ht="25.5">
      <c r="A31" s="31">
        <v>17</v>
      </c>
      <c r="B31" s="81"/>
      <c r="C31" s="11" t="s">
        <v>17</v>
      </c>
      <c r="D31" s="10">
        <v>9000</v>
      </c>
      <c r="E31" s="10">
        <v>0.2</v>
      </c>
      <c r="F31" s="10">
        <v>9000.2</v>
      </c>
      <c r="G31" s="10"/>
      <c r="H31" s="10">
        <v>9000.2</v>
      </c>
      <c r="I31" s="72"/>
      <c r="J31" s="10">
        <v>9000.2</v>
      </c>
      <c r="K31" s="72"/>
      <c r="L31" s="10">
        <v>9000.2</v>
      </c>
      <c r="M31" s="4" t="s">
        <v>103</v>
      </c>
    </row>
    <row r="32" spans="1:12" s="4" customFormat="1" ht="48.75" customHeight="1">
      <c r="A32" s="31">
        <v>18</v>
      </c>
      <c r="B32" s="81"/>
      <c r="C32" s="11" t="s">
        <v>18</v>
      </c>
      <c r="D32" s="10">
        <v>26500</v>
      </c>
      <c r="E32" s="10"/>
      <c r="F32" s="10">
        <v>26500</v>
      </c>
      <c r="G32" s="10"/>
      <c r="H32" s="10">
        <v>26500</v>
      </c>
      <c r="I32" s="72"/>
      <c r="J32" s="10">
        <v>26500</v>
      </c>
      <c r="K32" s="72"/>
      <c r="L32" s="10">
        <v>26500</v>
      </c>
    </row>
    <row r="33" spans="1:13" s="4" customFormat="1" ht="38.25">
      <c r="A33" s="31">
        <v>19</v>
      </c>
      <c r="B33" s="81"/>
      <c r="C33" s="11" t="s">
        <v>107</v>
      </c>
      <c r="D33" s="10">
        <v>5500</v>
      </c>
      <c r="E33" s="10">
        <v>0</v>
      </c>
      <c r="F33" s="10">
        <v>5500</v>
      </c>
      <c r="G33" s="10"/>
      <c r="H33" s="10">
        <v>5500</v>
      </c>
      <c r="I33" s="72"/>
      <c r="J33" s="10">
        <v>5500</v>
      </c>
      <c r="K33" s="72"/>
      <c r="L33" s="10">
        <v>5500</v>
      </c>
      <c r="M33" s="4" t="s">
        <v>103</v>
      </c>
    </row>
    <row r="34" spans="1:13" s="4" customFormat="1" ht="15.75">
      <c r="A34" s="31">
        <v>20</v>
      </c>
      <c r="B34" s="81"/>
      <c r="C34" s="9" t="s">
        <v>19</v>
      </c>
      <c r="D34" s="10">
        <v>6000</v>
      </c>
      <c r="E34" s="10">
        <v>-425</v>
      </c>
      <c r="F34" s="10">
        <v>5575</v>
      </c>
      <c r="G34" s="10"/>
      <c r="H34" s="10">
        <v>5575</v>
      </c>
      <c r="I34" s="72"/>
      <c r="J34" s="10">
        <v>5575</v>
      </c>
      <c r="K34" s="72"/>
      <c r="L34" s="10">
        <v>5575</v>
      </c>
      <c r="M34" s="4" t="s">
        <v>111</v>
      </c>
    </row>
    <row r="35" spans="1:13" s="4" customFormat="1" ht="25.5">
      <c r="A35" s="31">
        <v>21</v>
      </c>
      <c r="B35" s="81"/>
      <c r="C35" s="11" t="s">
        <v>20</v>
      </c>
      <c r="D35" s="12">
        <v>4700</v>
      </c>
      <c r="E35" s="12">
        <v>0</v>
      </c>
      <c r="F35" s="12">
        <v>4700</v>
      </c>
      <c r="G35" s="12"/>
      <c r="H35" s="12">
        <v>4700</v>
      </c>
      <c r="I35" s="73"/>
      <c r="J35" s="12">
        <v>4700</v>
      </c>
      <c r="K35" s="73"/>
      <c r="L35" s="12">
        <v>4700</v>
      </c>
      <c r="M35" s="4" t="s">
        <v>111</v>
      </c>
    </row>
    <row r="36" spans="1:13" s="4" customFormat="1" ht="25.5">
      <c r="A36" s="31">
        <v>22</v>
      </c>
      <c r="B36" s="81"/>
      <c r="C36" s="11" t="s">
        <v>21</v>
      </c>
      <c r="D36" s="12">
        <v>5000</v>
      </c>
      <c r="E36" s="12">
        <v>0</v>
      </c>
      <c r="F36" s="12">
        <v>5000</v>
      </c>
      <c r="G36" s="12"/>
      <c r="H36" s="12">
        <v>5000</v>
      </c>
      <c r="I36" s="73"/>
      <c r="J36" s="12">
        <v>5000</v>
      </c>
      <c r="K36" s="73">
        <v>6500</v>
      </c>
      <c r="L36" s="12">
        <f>5000+6500</f>
        <v>11500</v>
      </c>
      <c r="M36" s="4" t="s">
        <v>111</v>
      </c>
    </row>
    <row r="37" spans="1:13" s="4" customFormat="1" ht="15.75">
      <c r="A37" s="31">
        <v>23</v>
      </c>
      <c r="B37" s="81"/>
      <c r="C37" s="11" t="s">
        <v>22</v>
      </c>
      <c r="D37" s="12">
        <v>1500</v>
      </c>
      <c r="E37" s="12">
        <v>-370</v>
      </c>
      <c r="F37" s="12">
        <v>1130</v>
      </c>
      <c r="G37" s="12"/>
      <c r="H37" s="12">
        <v>1130</v>
      </c>
      <c r="I37" s="73"/>
      <c r="J37" s="12">
        <v>1130</v>
      </c>
      <c r="K37" s="73"/>
      <c r="L37" s="12">
        <v>1130</v>
      </c>
      <c r="M37" s="4" t="s">
        <v>111</v>
      </c>
    </row>
    <row r="38" spans="1:14" s="4" customFormat="1" ht="15.75" hidden="1">
      <c r="A38" s="31">
        <v>25</v>
      </c>
      <c r="B38" s="81"/>
      <c r="C38" s="52" t="s">
        <v>23</v>
      </c>
      <c r="D38" s="10">
        <v>15000</v>
      </c>
      <c r="E38" s="10">
        <v>0</v>
      </c>
      <c r="F38" s="10">
        <v>15000</v>
      </c>
      <c r="G38" s="10">
        <v>-15000</v>
      </c>
      <c r="H38" s="10">
        <v>0</v>
      </c>
      <c r="I38" s="72"/>
      <c r="J38" s="72"/>
      <c r="K38" s="72"/>
      <c r="L38" s="72"/>
      <c r="M38" s="4" t="s">
        <v>111</v>
      </c>
      <c r="N38" s="4" t="s">
        <v>117</v>
      </c>
    </row>
    <row r="39" spans="1:14" s="4" customFormat="1" ht="15.75" hidden="1">
      <c r="A39" s="31">
        <v>26</v>
      </c>
      <c r="B39" s="81"/>
      <c r="C39" s="9" t="s">
        <v>24</v>
      </c>
      <c r="D39" s="12">
        <v>20000</v>
      </c>
      <c r="E39" s="12">
        <v>-8000</v>
      </c>
      <c r="F39" s="12">
        <v>12000</v>
      </c>
      <c r="G39" s="12">
        <v>-12000</v>
      </c>
      <c r="H39" s="12">
        <v>0</v>
      </c>
      <c r="I39" s="73"/>
      <c r="J39" s="73"/>
      <c r="K39" s="73"/>
      <c r="L39" s="73"/>
      <c r="M39" s="4" t="s">
        <v>111</v>
      </c>
      <c r="N39" s="4" t="s">
        <v>118</v>
      </c>
    </row>
    <row r="40" spans="1:14" s="4" customFormat="1" ht="15.75" hidden="1">
      <c r="A40" s="31">
        <v>27</v>
      </c>
      <c r="B40" s="81"/>
      <c r="C40" s="9" t="s">
        <v>25</v>
      </c>
      <c r="D40" s="10">
        <v>5000</v>
      </c>
      <c r="E40" s="10"/>
      <c r="F40" s="10">
        <v>5000</v>
      </c>
      <c r="G40" s="10">
        <v>-5000</v>
      </c>
      <c r="H40" s="10">
        <v>0</v>
      </c>
      <c r="I40" s="72"/>
      <c r="J40" s="72"/>
      <c r="K40" s="72"/>
      <c r="L40" s="72"/>
      <c r="M40" s="4" t="s">
        <v>111</v>
      </c>
      <c r="N40" s="4" t="s">
        <v>119</v>
      </c>
    </row>
    <row r="41" spans="1:12" s="4" customFormat="1" ht="15.75" hidden="1">
      <c r="A41" s="31">
        <v>28</v>
      </c>
      <c r="B41" s="82"/>
      <c r="C41" s="11" t="s">
        <v>26</v>
      </c>
      <c r="D41" s="10">
        <v>500</v>
      </c>
      <c r="E41" s="10"/>
      <c r="F41" s="10">
        <v>500</v>
      </c>
      <c r="G41" s="10">
        <v>-500</v>
      </c>
      <c r="H41" s="10">
        <v>0</v>
      </c>
      <c r="I41" s="72"/>
      <c r="J41" s="72"/>
      <c r="K41" s="72"/>
      <c r="L41" s="72"/>
    </row>
    <row r="42" spans="1:12" s="4" customFormat="1" ht="24" customHeight="1">
      <c r="A42" s="31">
        <v>24</v>
      </c>
      <c r="B42" s="53"/>
      <c r="C42" s="51" t="s">
        <v>121</v>
      </c>
      <c r="D42" s="10"/>
      <c r="E42" s="10"/>
      <c r="F42" s="20">
        <f aca="true" t="shared" si="4" ref="F42:L42">F43</f>
        <v>0</v>
      </c>
      <c r="G42" s="20">
        <f t="shared" si="4"/>
        <v>31372</v>
      </c>
      <c r="H42" s="20">
        <f t="shared" si="4"/>
        <v>31372</v>
      </c>
      <c r="I42" s="20">
        <f t="shared" si="4"/>
        <v>0</v>
      </c>
      <c r="J42" s="20">
        <f t="shared" si="4"/>
        <v>31372</v>
      </c>
      <c r="K42" s="20">
        <f t="shared" si="4"/>
        <v>0</v>
      </c>
      <c r="L42" s="20">
        <f t="shared" si="4"/>
        <v>31372</v>
      </c>
    </row>
    <row r="43" spans="1:12" s="4" customFormat="1" ht="37.5" customHeight="1">
      <c r="A43" s="31">
        <v>25</v>
      </c>
      <c r="B43" s="59" t="s">
        <v>101</v>
      </c>
      <c r="C43" s="52" t="s">
        <v>23</v>
      </c>
      <c r="D43" s="10">
        <v>15000</v>
      </c>
      <c r="E43" s="10">
        <v>0</v>
      </c>
      <c r="F43" s="10">
        <v>0</v>
      </c>
      <c r="G43" s="10">
        <f>15000+16372</f>
        <v>31372</v>
      </c>
      <c r="H43" s="10">
        <f>15000+16372</f>
        <v>31372</v>
      </c>
      <c r="I43" s="72"/>
      <c r="J43" s="10">
        <f>15000+16372</f>
        <v>31372</v>
      </c>
      <c r="K43" s="72"/>
      <c r="L43" s="10">
        <f>15000+16372</f>
        <v>31372</v>
      </c>
    </row>
    <row r="44" spans="1:12" s="21" customFormat="1" ht="21.75" customHeight="1">
      <c r="A44" s="32">
        <v>26</v>
      </c>
      <c r="B44" s="41"/>
      <c r="C44" s="51" t="s">
        <v>122</v>
      </c>
      <c r="D44" s="20">
        <f aca="true" t="shared" si="5" ref="D44:J44">SUM(D45:D47)</f>
        <v>8000</v>
      </c>
      <c r="E44" s="20">
        <f t="shared" si="5"/>
        <v>2585</v>
      </c>
      <c r="F44" s="20">
        <f t="shared" si="5"/>
        <v>10585</v>
      </c>
      <c r="G44" s="20">
        <f t="shared" si="5"/>
        <v>-2650</v>
      </c>
      <c r="H44" s="20">
        <f t="shared" si="5"/>
        <v>7935</v>
      </c>
      <c r="I44" s="20">
        <f t="shared" si="5"/>
        <v>0</v>
      </c>
      <c r="J44" s="20">
        <f t="shared" si="5"/>
        <v>7935</v>
      </c>
      <c r="K44" s="20">
        <f>SUM(K45:K47)</f>
        <v>0</v>
      </c>
      <c r="L44" s="20">
        <f>SUM(L45:L47)</f>
        <v>7935</v>
      </c>
    </row>
    <row r="45" spans="1:13" s="4" customFormat="1" ht="35.25" customHeight="1">
      <c r="A45" s="31">
        <v>27</v>
      </c>
      <c r="B45" s="80" t="s">
        <v>101</v>
      </c>
      <c r="C45" s="11" t="s">
        <v>27</v>
      </c>
      <c r="D45" s="10">
        <v>5500</v>
      </c>
      <c r="E45" s="10">
        <v>2435</v>
      </c>
      <c r="F45" s="10">
        <v>7935</v>
      </c>
      <c r="G45" s="10"/>
      <c r="H45" s="10">
        <v>7935</v>
      </c>
      <c r="I45" s="72"/>
      <c r="J45" s="10">
        <v>7935</v>
      </c>
      <c r="K45" s="72"/>
      <c r="L45" s="10">
        <v>7935</v>
      </c>
      <c r="M45" s="4" t="s">
        <v>103</v>
      </c>
    </row>
    <row r="46" spans="1:12" s="4" customFormat="1" ht="15.75" hidden="1">
      <c r="A46" s="31">
        <v>33</v>
      </c>
      <c r="B46" s="81"/>
      <c r="C46" s="11" t="s">
        <v>28</v>
      </c>
      <c r="D46" s="10">
        <v>1500</v>
      </c>
      <c r="E46" s="10"/>
      <c r="F46" s="10">
        <v>1500</v>
      </c>
      <c r="G46" s="10">
        <v>-1500</v>
      </c>
      <c r="H46" s="10">
        <v>0</v>
      </c>
      <c r="I46" s="72"/>
      <c r="J46" s="72"/>
      <c r="K46" s="72"/>
      <c r="L46" s="72"/>
    </row>
    <row r="47" spans="1:13" s="4" customFormat="1" ht="15.75" hidden="1">
      <c r="A47" s="31">
        <v>34</v>
      </c>
      <c r="B47" s="56"/>
      <c r="C47" s="58" t="s">
        <v>56</v>
      </c>
      <c r="D47" s="12">
        <v>1000</v>
      </c>
      <c r="E47" s="12">
        <v>150</v>
      </c>
      <c r="F47" s="12">
        <v>1150</v>
      </c>
      <c r="G47" s="12">
        <v>-1150</v>
      </c>
      <c r="H47" s="12">
        <v>0</v>
      </c>
      <c r="I47" s="73"/>
      <c r="J47" s="73"/>
      <c r="K47" s="73"/>
      <c r="L47" s="73"/>
      <c r="M47" s="4" t="s">
        <v>111</v>
      </c>
    </row>
    <row r="48" spans="1:12" s="21" customFormat="1" ht="24.75" customHeight="1">
      <c r="A48" s="32">
        <v>28</v>
      </c>
      <c r="B48" s="41"/>
      <c r="C48" s="51" t="s">
        <v>123</v>
      </c>
      <c r="D48" s="20">
        <f>SUM(D50:D54)</f>
        <v>144800</v>
      </c>
      <c r="E48" s="20">
        <f>SUM(E50:E54)</f>
        <v>-3896</v>
      </c>
      <c r="F48" s="20">
        <f>SUM(F50)</f>
        <v>2600</v>
      </c>
      <c r="G48" s="20">
        <f aca="true" t="shared" si="6" ref="G48:L48">SUM(G50+G49)</f>
        <v>5000</v>
      </c>
      <c r="H48" s="20">
        <f t="shared" si="6"/>
        <v>7600</v>
      </c>
      <c r="I48" s="20">
        <f t="shared" si="6"/>
        <v>0</v>
      </c>
      <c r="J48" s="20">
        <f t="shared" si="6"/>
        <v>7600</v>
      </c>
      <c r="K48" s="20">
        <f t="shared" si="6"/>
        <v>0</v>
      </c>
      <c r="L48" s="20">
        <f t="shared" si="6"/>
        <v>7600</v>
      </c>
    </row>
    <row r="49" spans="1:12" s="21" customFormat="1" ht="36">
      <c r="A49" s="32">
        <v>29</v>
      </c>
      <c r="B49" s="59" t="s">
        <v>101</v>
      </c>
      <c r="C49" s="9" t="s">
        <v>25</v>
      </c>
      <c r="D49" s="10">
        <v>5000</v>
      </c>
      <c r="E49" s="10"/>
      <c r="F49" s="10">
        <v>0</v>
      </c>
      <c r="G49" s="10">
        <v>5000</v>
      </c>
      <c r="H49" s="10">
        <v>5000</v>
      </c>
      <c r="I49" s="72"/>
      <c r="J49" s="10">
        <v>5000</v>
      </c>
      <c r="K49" s="72"/>
      <c r="L49" s="10">
        <v>5000</v>
      </c>
    </row>
    <row r="50" spans="1:12" s="4" customFormat="1" ht="24">
      <c r="A50" s="31">
        <v>30</v>
      </c>
      <c r="B50" s="59" t="s">
        <v>116</v>
      </c>
      <c r="C50" s="35" t="s">
        <v>29</v>
      </c>
      <c r="D50" s="10">
        <v>2600</v>
      </c>
      <c r="E50" s="10"/>
      <c r="F50" s="10">
        <v>2600</v>
      </c>
      <c r="G50" s="10"/>
      <c r="H50" s="10">
        <v>2600</v>
      </c>
      <c r="I50" s="72"/>
      <c r="J50" s="10">
        <v>2600</v>
      </c>
      <c r="K50" s="72"/>
      <c r="L50" s="10">
        <v>2600</v>
      </c>
    </row>
    <row r="51" spans="1:12" s="4" customFormat="1" ht="24" customHeight="1">
      <c r="A51" s="31">
        <v>31</v>
      </c>
      <c r="B51" s="59"/>
      <c r="C51" s="51" t="s">
        <v>124</v>
      </c>
      <c r="D51" s="20">
        <f>SUM(D53:D56)</f>
        <v>120400</v>
      </c>
      <c r="E51" s="20">
        <f>SUM(E53:E56)</f>
        <v>3204</v>
      </c>
      <c r="F51" s="20">
        <f aca="true" t="shared" si="7" ref="F51:L51">SUM(F52:F54)</f>
        <v>2700</v>
      </c>
      <c r="G51" s="20">
        <f t="shared" si="7"/>
        <v>23687</v>
      </c>
      <c r="H51" s="20">
        <f t="shared" si="7"/>
        <v>26387</v>
      </c>
      <c r="I51" s="20">
        <f t="shared" si="7"/>
        <v>0</v>
      </c>
      <c r="J51" s="20">
        <f t="shared" si="7"/>
        <v>26387</v>
      </c>
      <c r="K51" s="20">
        <f t="shared" si="7"/>
        <v>0</v>
      </c>
      <c r="L51" s="20">
        <f t="shared" si="7"/>
        <v>26387</v>
      </c>
    </row>
    <row r="52" spans="1:12" s="4" customFormat="1" ht="36">
      <c r="A52" s="31">
        <v>32</v>
      </c>
      <c r="B52" s="59" t="s">
        <v>101</v>
      </c>
      <c r="C52" s="9" t="s">
        <v>24</v>
      </c>
      <c r="D52" s="12">
        <v>20000</v>
      </c>
      <c r="E52" s="12">
        <v>-8000</v>
      </c>
      <c r="F52" s="12">
        <v>0</v>
      </c>
      <c r="G52" s="12">
        <f>12000+11687</f>
        <v>23687</v>
      </c>
      <c r="H52" s="12">
        <f>12000+11687</f>
        <v>23687</v>
      </c>
      <c r="I52" s="73"/>
      <c r="J52" s="12">
        <f>12000+11687</f>
        <v>23687</v>
      </c>
      <c r="K52" s="73"/>
      <c r="L52" s="12">
        <f>12000+11687</f>
        <v>23687</v>
      </c>
    </row>
    <row r="53" spans="1:12" s="4" customFormat="1" ht="25.5">
      <c r="A53" s="31">
        <v>33</v>
      </c>
      <c r="B53" s="59" t="s">
        <v>116</v>
      </c>
      <c r="C53" s="52" t="s">
        <v>114</v>
      </c>
      <c r="D53" s="10"/>
      <c r="E53" s="10">
        <v>900</v>
      </c>
      <c r="F53" s="10">
        <v>900</v>
      </c>
      <c r="G53" s="10"/>
      <c r="H53" s="10">
        <v>900</v>
      </c>
      <c r="I53" s="72"/>
      <c r="J53" s="10">
        <v>900</v>
      </c>
      <c r="K53" s="72"/>
      <c r="L53" s="10">
        <v>900</v>
      </c>
    </row>
    <row r="54" spans="1:12" s="4" customFormat="1" ht="36">
      <c r="A54" s="31">
        <v>34</v>
      </c>
      <c r="B54" s="59" t="s">
        <v>125</v>
      </c>
      <c r="C54" s="61" t="s">
        <v>115</v>
      </c>
      <c r="D54" s="10">
        <v>1800</v>
      </c>
      <c r="E54" s="10"/>
      <c r="F54" s="10">
        <v>1800</v>
      </c>
      <c r="G54" s="10"/>
      <c r="H54" s="10">
        <v>1800</v>
      </c>
      <c r="I54" s="72"/>
      <c r="J54" s="10">
        <v>1800</v>
      </c>
      <c r="K54" s="72"/>
      <c r="L54" s="10">
        <v>1800</v>
      </c>
    </row>
    <row r="55" spans="1:12" s="14" customFormat="1" ht="19.5">
      <c r="A55" s="33">
        <v>35</v>
      </c>
      <c r="B55" s="41"/>
      <c r="C55" s="48" t="s">
        <v>2</v>
      </c>
      <c r="D55" s="18">
        <f>SUM(D56,D66,D80)</f>
        <v>81250</v>
      </c>
      <c r="E55" s="18">
        <f>SUM(E56,E66,E80)</f>
        <v>4902</v>
      </c>
      <c r="F55" s="18">
        <f aca="true" t="shared" si="8" ref="F55:L55">F56+F66+F80+F91+F93</f>
        <v>86152</v>
      </c>
      <c r="G55" s="18">
        <f t="shared" si="8"/>
        <v>270</v>
      </c>
      <c r="H55" s="18">
        <f t="shared" si="8"/>
        <v>86422</v>
      </c>
      <c r="I55" s="18">
        <f t="shared" si="8"/>
        <v>0</v>
      </c>
      <c r="J55" s="18">
        <f t="shared" si="8"/>
        <v>86422</v>
      </c>
      <c r="K55" s="18">
        <f t="shared" si="8"/>
        <v>0</v>
      </c>
      <c r="L55" s="18">
        <f t="shared" si="8"/>
        <v>86422</v>
      </c>
    </row>
    <row r="56" spans="1:12" s="14" customFormat="1" ht="23.25" customHeight="1">
      <c r="A56" s="32">
        <v>36</v>
      </c>
      <c r="B56" s="41"/>
      <c r="C56" s="50" t="s">
        <v>66</v>
      </c>
      <c r="D56" s="20">
        <f aca="true" t="shared" si="9" ref="D56:J56">SUM(D57:D65)</f>
        <v>37350</v>
      </c>
      <c r="E56" s="20">
        <f t="shared" si="9"/>
        <v>-2598</v>
      </c>
      <c r="F56" s="20">
        <f t="shared" si="9"/>
        <v>34752</v>
      </c>
      <c r="G56" s="20">
        <f t="shared" si="9"/>
        <v>3400</v>
      </c>
      <c r="H56" s="20">
        <f t="shared" si="9"/>
        <v>38152</v>
      </c>
      <c r="I56" s="20">
        <f t="shared" si="9"/>
        <v>-3400</v>
      </c>
      <c r="J56" s="20">
        <f t="shared" si="9"/>
        <v>34752</v>
      </c>
      <c r="K56" s="20">
        <f>SUM(K57:K65)</f>
        <v>0</v>
      </c>
      <c r="L56" s="20">
        <f>SUM(L57:L65)</f>
        <v>34752</v>
      </c>
    </row>
    <row r="57" spans="1:13" s="14" customFormat="1" ht="19.5">
      <c r="A57" s="31">
        <v>37</v>
      </c>
      <c r="B57" s="84" t="s">
        <v>101</v>
      </c>
      <c r="C57" s="11" t="s">
        <v>44</v>
      </c>
      <c r="D57" s="12">
        <v>8000</v>
      </c>
      <c r="E57" s="12">
        <v>2000</v>
      </c>
      <c r="F57" s="12">
        <v>10000</v>
      </c>
      <c r="G57" s="12"/>
      <c r="H57" s="12">
        <v>10000</v>
      </c>
      <c r="I57" s="73"/>
      <c r="J57" s="12">
        <v>10000</v>
      </c>
      <c r="K57" s="73"/>
      <c r="L57" s="12">
        <v>10000</v>
      </c>
      <c r="M57" s="14" t="s">
        <v>111</v>
      </c>
    </row>
    <row r="58" spans="1:13" s="14" customFormat="1" ht="19.5">
      <c r="A58" s="31">
        <v>38</v>
      </c>
      <c r="B58" s="83"/>
      <c r="C58" s="11" t="s">
        <v>45</v>
      </c>
      <c r="D58" s="12">
        <v>5000</v>
      </c>
      <c r="E58" s="12"/>
      <c r="F58" s="12">
        <v>5000</v>
      </c>
      <c r="G58" s="12"/>
      <c r="H58" s="12">
        <v>5000</v>
      </c>
      <c r="I58" s="73"/>
      <c r="J58" s="12">
        <v>5000</v>
      </c>
      <c r="K58" s="73"/>
      <c r="L58" s="12">
        <v>5000</v>
      </c>
      <c r="M58" s="14" t="s">
        <v>111</v>
      </c>
    </row>
    <row r="59" spans="1:13" s="14" customFormat="1" ht="19.5">
      <c r="A59" s="31">
        <v>39</v>
      </c>
      <c r="B59" s="83"/>
      <c r="C59" s="11" t="s">
        <v>46</v>
      </c>
      <c r="D59" s="12">
        <v>4500</v>
      </c>
      <c r="E59" s="12"/>
      <c r="F59" s="12">
        <v>4500</v>
      </c>
      <c r="G59" s="12"/>
      <c r="H59" s="12">
        <v>4500</v>
      </c>
      <c r="I59" s="73"/>
      <c r="J59" s="12">
        <v>4500</v>
      </c>
      <c r="K59" s="73"/>
      <c r="L59" s="12">
        <v>4500</v>
      </c>
      <c r="M59" s="14" t="s">
        <v>111</v>
      </c>
    </row>
    <row r="60" spans="1:13" s="14" customFormat="1" ht="19.5">
      <c r="A60" s="31">
        <v>40</v>
      </c>
      <c r="B60" s="83"/>
      <c r="C60" s="11" t="s">
        <v>47</v>
      </c>
      <c r="D60" s="12">
        <v>3500</v>
      </c>
      <c r="E60" s="12"/>
      <c r="F60" s="12">
        <v>3500</v>
      </c>
      <c r="G60" s="12"/>
      <c r="H60" s="12">
        <v>3500</v>
      </c>
      <c r="I60" s="73"/>
      <c r="J60" s="12">
        <v>3500</v>
      </c>
      <c r="K60" s="73"/>
      <c r="L60" s="12">
        <v>3500</v>
      </c>
      <c r="M60" s="14" t="s">
        <v>111</v>
      </c>
    </row>
    <row r="61" spans="1:13" s="14" customFormat="1" ht="19.5">
      <c r="A61" s="31">
        <v>41</v>
      </c>
      <c r="B61" s="83"/>
      <c r="C61" s="11" t="s">
        <v>48</v>
      </c>
      <c r="D61" s="12">
        <v>5000</v>
      </c>
      <c r="E61" s="12"/>
      <c r="F61" s="12">
        <v>5000</v>
      </c>
      <c r="G61" s="12"/>
      <c r="H61" s="12">
        <v>5000</v>
      </c>
      <c r="I61" s="73"/>
      <c r="J61" s="12">
        <v>5000</v>
      </c>
      <c r="K61" s="73"/>
      <c r="L61" s="12">
        <v>5000</v>
      </c>
      <c r="M61" s="14" t="s">
        <v>111</v>
      </c>
    </row>
    <row r="62" spans="1:13" s="14" customFormat="1" ht="19.5">
      <c r="A62" s="31">
        <v>42</v>
      </c>
      <c r="B62" s="83"/>
      <c r="C62" s="11" t="s">
        <v>49</v>
      </c>
      <c r="D62" s="10">
        <v>450</v>
      </c>
      <c r="E62" s="10"/>
      <c r="F62" s="10">
        <v>450</v>
      </c>
      <c r="G62" s="10"/>
      <c r="H62" s="10">
        <v>450</v>
      </c>
      <c r="I62" s="72"/>
      <c r="J62" s="10">
        <v>450</v>
      </c>
      <c r="K62" s="72"/>
      <c r="L62" s="10">
        <v>450</v>
      </c>
      <c r="M62" s="14" t="s">
        <v>111</v>
      </c>
    </row>
    <row r="63" spans="1:13" s="14" customFormat="1" ht="19.5">
      <c r="A63" s="31">
        <v>43</v>
      </c>
      <c r="B63" s="83"/>
      <c r="C63" s="11" t="s">
        <v>50</v>
      </c>
      <c r="D63" s="10">
        <v>450</v>
      </c>
      <c r="E63" s="10"/>
      <c r="F63" s="10">
        <v>450</v>
      </c>
      <c r="G63" s="10"/>
      <c r="H63" s="10">
        <v>450</v>
      </c>
      <c r="I63" s="72"/>
      <c r="J63" s="10">
        <v>450</v>
      </c>
      <c r="K63" s="72"/>
      <c r="L63" s="10">
        <v>450</v>
      </c>
      <c r="M63" s="14" t="s">
        <v>111</v>
      </c>
    </row>
    <row r="64" spans="1:13" s="14" customFormat="1" ht="19.5">
      <c r="A64" s="31">
        <v>44</v>
      </c>
      <c r="B64" s="85"/>
      <c r="C64" s="11" t="s">
        <v>51</v>
      </c>
      <c r="D64" s="10">
        <v>450</v>
      </c>
      <c r="E64" s="10"/>
      <c r="F64" s="10">
        <v>450</v>
      </c>
      <c r="G64" s="10"/>
      <c r="H64" s="10">
        <v>450</v>
      </c>
      <c r="I64" s="72"/>
      <c r="J64" s="10">
        <v>450</v>
      </c>
      <c r="K64" s="72"/>
      <c r="L64" s="10">
        <v>450</v>
      </c>
      <c r="M64" s="14" t="s">
        <v>111</v>
      </c>
    </row>
    <row r="65" spans="1:12" s="14" customFormat="1" ht="27.75" customHeight="1">
      <c r="A65" s="31">
        <v>45</v>
      </c>
      <c r="B65" s="40" t="s">
        <v>86</v>
      </c>
      <c r="C65" s="35" t="s">
        <v>52</v>
      </c>
      <c r="D65" s="10">
        <v>10000</v>
      </c>
      <c r="E65" s="10">
        <v>-4598</v>
      </c>
      <c r="F65" s="10">
        <v>5402</v>
      </c>
      <c r="G65" s="10">
        <v>3400</v>
      </c>
      <c r="H65" s="10">
        <f>5402+3400</f>
        <v>8802</v>
      </c>
      <c r="I65" s="72">
        <v>-3400</v>
      </c>
      <c r="J65" s="10">
        <f>5402</f>
        <v>5402</v>
      </c>
      <c r="K65" s="72"/>
      <c r="L65" s="10">
        <f>5402</f>
        <v>5402</v>
      </c>
    </row>
    <row r="66" spans="1:12" s="21" customFormat="1" ht="24.75" customHeight="1">
      <c r="A66" s="32">
        <v>46</v>
      </c>
      <c r="B66" s="41"/>
      <c r="C66" s="50" t="s">
        <v>67</v>
      </c>
      <c r="D66" s="20">
        <f aca="true" t="shared" si="10" ref="D66:J66">SUM(D67:D79)</f>
        <v>33400</v>
      </c>
      <c r="E66" s="20">
        <f t="shared" si="10"/>
        <v>6000</v>
      </c>
      <c r="F66" s="20">
        <f t="shared" si="10"/>
        <v>39400</v>
      </c>
      <c r="G66" s="20">
        <f t="shared" si="10"/>
        <v>-11300</v>
      </c>
      <c r="H66" s="20">
        <f t="shared" si="10"/>
        <v>28100</v>
      </c>
      <c r="I66" s="20">
        <f t="shared" si="10"/>
        <v>3400</v>
      </c>
      <c r="J66" s="20">
        <f t="shared" si="10"/>
        <v>31500</v>
      </c>
      <c r="K66" s="20">
        <f>SUM(K67:K79)</f>
        <v>0</v>
      </c>
      <c r="L66" s="20">
        <f>SUM(L67:L79)</f>
        <v>31500</v>
      </c>
    </row>
    <row r="67" spans="1:12" s="4" customFormat="1" ht="22.5" customHeight="1" hidden="1">
      <c r="A67" s="31">
        <v>47</v>
      </c>
      <c r="B67" s="76" t="s">
        <v>101</v>
      </c>
      <c r="C67" s="11" t="s">
        <v>113</v>
      </c>
      <c r="D67" s="10"/>
      <c r="E67" s="10">
        <v>5000</v>
      </c>
      <c r="F67" s="10">
        <v>5000</v>
      </c>
      <c r="G67" s="10">
        <f>-5000+3400-3400</f>
        <v>-5000</v>
      </c>
      <c r="H67" s="10">
        <f>3400-3400</f>
        <v>0</v>
      </c>
      <c r="I67" s="72"/>
      <c r="J67" s="72"/>
      <c r="K67" s="72"/>
      <c r="L67" s="72"/>
    </row>
    <row r="68" spans="1:12" s="4" customFormat="1" ht="24">
      <c r="A68" s="31">
        <v>47</v>
      </c>
      <c r="B68" s="40" t="s">
        <v>86</v>
      </c>
      <c r="C68" s="11" t="s">
        <v>128</v>
      </c>
      <c r="D68" s="10"/>
      <c r="E68" s="10"/>
      <c r="F68" s="10">
        <v>0</v>
      </c>
      <c r="G68" s="10"/>
      <c r="H68" s="10">
        <v>0</v>
      </c>
      <c r="I68" s="10">
        <v>3400</v>
      </c>
      <c r="J68" s="10">
        <v>3400</v>
      </c>
      <c r="K68" s="10"/>
      <c r="L68" s="10">
        <v>3400</v>
      </c>
    </row>
    <row r="69" spans="1:13" s="4" customFormat="1" ht="22.5" customHeight="1">
      <c r="A69" s="31">
        <v>48</v>
      </c>
      <c r="B69" s="83" t="s">
        <v>101</v>
      </c>
      <c r="C69" s="11" t="s">
        <v>30</v>
      </c>
      <c r="D69" s="12">
        <v>3000</v>
      </c>
      <c r="E69" s="12">
        <v>500</v>
      </c>
      <c r="F69" s="12">
        <v>3500</v>
      </c>
      <c r="G69" s="12"/>
      <c r="H69" s="12">
        <v>3500</v>
      </c>
      <c r="I69" s="73"/>
      <c r="J69" s="75">
        <v>3500</v>
      </c>
      <c r="K69" s="73"/>
      <c r="L69" s="75">
        <v>3500</v>
      </c>
      <c r="M69" s="4" t="s">
        <v>111</v>
      </c>
    </row>
    <row r="70" spans="1:13" s="4" customFormat="1" ht="15.75">
      <c r="A70" s="31">
        <v>49</v>
      </c>
      <c r="B70" s="83"/>
      <c r="C70" s="11" t="s">
        <v>31</v>
      </c>
      <c r="D70" s="12">
        <v>2600</v>
      </c>
      <c r="E70" s="12">
        <v>500</v>
      </c>
      <c r="F70" s="12">
        <v>3100</v>
      </c>
      <c r="G70" s="12"/>
      <c r="H70" s="12">
        <v>3100</v>
      </c>
      <c r="I70" s="73"/>
      <c r="J70" s="12">
        <v>3100</v>
      </c>
      <c r="K70" s="73"/>
      <c r="L70" s="12">
        <v>3100</v>
      </c>
      <c r="M70" s="4" t="s">
        <v>111</v>
      </c>
    </row>
    <row r="71" spans="1:13" s="4" customFormat="1" ht="15.75">
      <c r="A71" s="31">
        <v>50</v>
      </c>
      <c r="B71" s="83"/>
      <c r="C71" s="11" t="s">
        <v>32</v>
      </c>
      <c r="D71" s="12">
        <v>3500</v>
      </c>
      <c r="E71" s="12"/>
      <c r="F71" s="12">
        <v>3500</v>
      </c>
      <c r="G71" s="12"/>
      <c r="H71" s="12">
        <v>3500</v>
      </c>
      <c r="I71" s="73"/>
      <c r="J71" s="12">
        <v>3500</v>
      </c>
      <c r="K71" s="73"/>
      <c r="L71" s="12">
        <v>3500</v>
      </c>
      <c r="M71" s="4" t="s">
        <v>111</v>
      </c>
    </row>
    <row r="72" spans="1:13" s="4" customFormat="1" ht="15.75">
      <c r="A72" s="31">
        <v>51</v>
      </c>
      <c r="B72" s="83"/>
      <c r="C72" s="11" t="s">
        <v>33</v>
      </c>
      <c r="D72" s="12">
        <v>5000</v>
      </c>
      <c r="E72" s="12"/>
      <c r="F72" s="12">
        <v>5000</v>
      </c>
      <c r="G72" s="12"/>
      <c r="H72" s="12">
        <v>5000</v>
      </c>
      <c r="I72" s="73"/>
      <c r="J72" s="12">
        <v>5000</v>
      </c>
      <c r="K72" s="73"/>
      <c r="L72" s="12">
        <v>5000</v>
      </c>
      <c r="M72" s="4" t="s">
        <v>111</v>
      </c>
    </row>
    <row r="73" spans="1:13" s="4" customFormat="1" ht="15.75">
      <c r="A73" s="31">
        <v>52</v>
      </c>
      <c r="B73" s="83"/>
      <c r="C73" s="11" t="s">
        <v>34</v>
      </c>
      <c r="D73" s="12">
        <v>4000</v>
      </c>
      <c r="E73" s="12"/>
      <c r="F73" s="12">
        <v>4000</v>
      </c>
      <c r="G73" s="12"/>
      <c r="H73" s="12">
        <v>4000</v>
      </c>
      <c r="I73" s="73"/>
      <c r="J73" s="12">
        <v>4000</v>
      </c>
      <c r="K73" s="73"/>
      <c r="L73" s="12">
        <v>4000</v>
      </c>
      <c r="M73" s="4" t="s">
        <v>111</v>
      </c>
    </row>
    <row r="74" spans="1:13" s="4" customFormat="1" ht="15.75">
      <c r="A74" s="31">
        <v>53</v>
      </c>
      <c r="B74" s="83"/>
      <c r="C74" s="9" t="s">
        <v>35</v>
      </c>
      <c r="D74" s="12">
        <v>1000</v>
      </c>
      <c r="E74" s="12"/>
      <c r="F74" s="12">
        <v>1000</v>
      </c>
      <c r="G74" s="12"/>
      <c r="H74" s="12">
        <v>1000</v>
      </c>
      <c r="I74" s="73"/>
      <c r="J74" s="12">
        <v>1000</v>
      </c>
      <c r="K74" s="73"/>
      <c r="L74" s="12">
        <v>1000</v>
      </c>
      <c r="M74" s="4" t="s">
        <v>111</v>
      </c>
    </row>
    <row r="75" spans="1:13" s="4" customFormat="1" ht="15.75">
      <c r="A75" s="31">
        <v>54</v>
      </c>
      <c r="B75" s="83"/>
      <c r="C75" s="11" t="s">
        <v>36</v>
      </c>
      <c r="D75" s="12">
        <v>5000</v>
      </c>
      <c r="E75" s="12"/>
      <c r="F75" s="12">
        <v>5000</v>
      </c>
      <c r="G75" s="12"/>
      <c r="H75" s="12">
        <v>5000</v>
      </c>
      <c r="I75" s="73"/>
      <c r="J75" s="12">
        <v>5000</v>
      </c>
      <c r="K75" s="73"/>
      <c r="L75" s="12">
        <v>5000</v>
      </c>
      <c r="M75" s="4" t="s">
        <v>111</v>
      </c>
    </row>
    <row r="76" spans="1:13" s="4" customFormat="1" ht="15.75">
      <c r="A76" s="31">
        <v>55</v>
      </c>
      <c r="B76" s="83"/>
      <c r="C76" s="11" t="s">
        <v>37</v>
      </c>
      <c r="D76" s="12">
        <v>3000</v>
      </c>
      <c r="E76" s="12"/>
      <c r="F76" s="12">
        <v>3000</v>
      </c>
      <c r="G76" s="12"/>
      <c r="H76" s="12">
        <v>3000</v>
      </c>
      <c r="I76" s="73"/>
      <c r="J76" s="12">
        <v>3000</v>
      </c>
      <c r="K76" s="73"/>
      <c r="L76" s="12">
        <v>3000</v>
      </c>
      <c r="M76" s="4" t="s">
        <v>111</v>
      </c>
    </row>
    <row r="77" spans="1:13" s="4" customFormat="1" ht="14.25" customHeight="1" hidden="1">
      <c r="A77" s="31">
        <v>63</v>
      </c>
      <c r="B77" s="77"/>
      <c r="C77" s="11" t="s">
        <v>38</v>
      </c>
      <c r="D77" s="10">
        <v>3000</v>
      </c>
      <c r="E77" s="10"/>
      <c r="F77" s="10">
        <v>3000</v>
      </c>
      <c r="G77" s="10">
        <v>-3000</v>
      </c>
      <c r="H77" s="10">
        <v>0</v>
      </c>
      <c r="I77" s="72"/>
      <c r="J77" s="72"/>
      <c r="K77" s="72"/>
      <c r="L77" s="72"/>
      <c r="M77" s="4" t="s">
        <v>111</v>
      </c>
    </row>
    <row r="78" spans="1:13" s="4" customFormat="1" ht="15.75" customHeight="1" hidden="1">
      <c r="A78" s="31">
        <v>64</v>
      </c>
      <c r="B78" s="77"/>
      <c r="C78" s="11" t="s">
        <v>39</v>
      </c>
      <c r="D78" s="10">
        <v>3000</v>
      </c>
      <c r="E78" s="10"/>
      <c r="F78" s="10">
        <v>3000</v>
      </c>
      <c r="G78" s="10">
        <v>-3000</v>
      </c>
      <c r="H78" s="10">
        <v>0</v>
      </c>
      <c r="I78" s="72"/>
      <c r="J78" s="72"/>
      <c r="K78" s="72"/>
      <c r="L78" s="72"/>
      <c r="M78" s="4" t="s">
        <v>111</v>
      </c>
    </row>
    <row r="79" spans="1:13" s="4" customFormat="1" ht="25.5" customHeight="1" hidden="1">
      <c r="A79" s="31">
        <v>65</v>
      </c>
      <c r="B79" s="78"/>
      <c r="C79" s="11" t="s">
        <v>40</v>
      </c>
      <c r="D79" s="10">
        <v>300</v>
      </c>
      <c r="E79" s="10"/>
      <c r="F79" s="10">
        <v>300</v>
      </c>
      <c r="G79" s="10">
        <v>-300</v>
      </c>
      <c r="H79" s="10">
        <v>0</v>
      </c>
      <c r="I79" s="72"/>
      <c r="J79" s="72"/>
      <c r="K79" s="72"/>
      <c r="L79" s="72"/>
      <c r="M79" s="4" t="s">
        <v>111</v>
      </c>
    </row>
    <row r="80" spans="1:12" s="21" customFormat="1" ht="23.25" customHeight="1">
      <c r="A80" s="32">
        <v>56</v>
      </c>
      <c r="B80" s="41"/>
      <c r="C80" s="50" t="s">
        <v>68</v>
      </c>
      <c r="D80" s="20">
        <f>SUM(D81:D83)</f>
        <v>10500</v>
      </c>
      <c r="E80" s="20">
        <f>SUM(E81:E83)</f>
        <v>1500</v>
      </c>
      <c r="F80" s="20">
        <f aca="true" t="shared" si="11" ref="F80:L80">SUM(F81:F90)</f>
        <v>12000</v>
      </c>
      <c r="G80" s="20">
        <f t="shared" si="11"/>
        <v>7790</v>
      </c>
      <c r="H80" s="20">
        <f t="shared" si="11"/>
        <v>19790</v>
      </c>
      <c r="I80" s="20">
        <f t="shared" si="11"/>
        <v>0</v>
      </c>
      <c r="J80" s="20">
        <f t="shared" si="11"/>
        <v>19790</v>
      </c>
      <c r="K80" s="20">
        <f t="shared" si="11"/>
        <v>245</v>
      </c>
      <c r="L80" s="20">
        <f t="shared" si="11"/>
        <v>20035</v>
      </c>
    </row>
    <row r="81" spans="1:13" s="4" customFormat="1" ht="15.75" customHeight="1">
      <c r="A81" s="31">
        <v>57</v>
      </c>
      <c r="B81" s="80" t="s">
        <v>101</v>
      </c>
      <c r="C81" s="11" t="s">
        <v>41</v>
      </c>
      <c r="D81" s="10">
        <v>1500</v>
      </c>
      <c r="E81" s="10">
        <v>1000</v>
      </c>
      <c r="F81" s="10">
        <v>2500</v>
      </c>
      <c r="G81" s="10"/>
      <c r="H81" s="10">
        <v>2500</v>
      </c>
      <c r="I81" s="72"/>
      <c r="J81" s="10">
        <v>2500</v>
      </c>
      <c r="K81" s="72"/>
      <c r="L81" s="10">
        <v>2500</v>
      </c>
      <c r="M81" s="4" t="s">
        <v>111</v>
      </c>
    </row>
    <row r="82" spans="1:13" s="4" customFormat="1" ht="25.5" customHeight="1">
      <c r="A82" s="31">
        <v>58</v>
      </c>
      <c r="B82" s="81"/>
      <c r="C82" s="11" t="s">
        <v>42</v>
      </c>
      <c r="D82" s="10">
        <v>8000</v>
      </c>
      <c r="E82" s="10"/>
      <c r="F82" s="10">
        <v>8000</v>
      </c>
      <c r="G82" s="10"/>
      <c r="H82" s="10">
        <v>8000</v>
      </c>
      <c r="I82" s="72"/>
      <c r="J82" s="10">
        <v>8000</v>
      </c>
      <c r="K82" s="72"/>
      <c r="L82" s="10">
        <v>8000</v>
      </c>
      <c r="M82" s="4" t="s">
        <v>111</v>
      </c>
    </row>
    <row r="83" spans="1:13" s="4" customFormat="1" ht="25.5">
      <c r="A83" s="31">
        <v>59</v>
      </c>
      <c r="B83" s="81"/>
      <c r="C83" s="11" t="s">
        <v>43</v>
      </c>
      <c r="D83" s="10">
        <v>1000</v>
      </c>
      <c r="E83" s="10">
        <v>500</v>
      </c>
      <c r="F83" s="10">
        <v>1500</v>
      </c>
      <c r="G83" s="10"/>
      <c r="H83" s="10">
        <v>1500</v>
      </c>
      <c r="I83" s="72"/>
      <c r="J83" s="10">
        <v>1500</v>
      </c>
      <c r="K83" s="72"/>
      <c r="L83" s="10">
        <v>1500</v>
      </c>
      <c r="M83" s="4" t="s">
        <v>111</v>
      </c>
    </row>
    <row r="84" spans="1:13" s="4" customFormat="1" ht="15.75">
      <c r="A84" s="31">
        <v>60</v>
      </c>
      <c r="B84" s="81"/>
      <c r="C84" s="11" t="s">
        <v>38</v>
      </c>
      <c r="D84" s="10">
        <v>3000</v>
      </c>
      <c r="E84" s="10"/>
      <c r="F84" s="10">
        <v>0</v>
      </c>
      <c r="G84" s="10">
        <v>3000</v>
      </c>
      <c r="H84" s="10">
        <v>3000</v>
      </c>
      <c r="I84" s="72"/>
      <c r="J84" s="10">
        <v>3000</v>
      </c>
      <c r="K84" s="72"/>
      <c r="L84" s="10">
        <v>3000</v>
      </c>
      <c r="M84" s="4" t="s">
        <v>111</v>
      </c>
    </row>
    <row r="85" spans="1:13" s="4" customFormat="1" ht="15.75">
      <c r="A85" s="31">
        <v>61</v>
      </c>
      <c r="B85" s="81"/>
      <c r="C85" s="11" t="s">
        <v>39</v>
      </c>
      <c r="D85" s="10">
        <v>3000</v>
      </c>
      <c r="E85" s="10"/>
      <c r="F85" s="10">
        <v>0</v>
      </c>
      <c r="G85" s="10">
        <v>3000</v>
      </c>
      <c r="H85" s="10">
        <v>3000</v>
      </c>
      <c r="I85" s="72"/>
      <c r="J85" s="10">
        <v>3000</v>
      </c>
      <c r="K85" s="72"/>
      <c r="L85" s="10">
        <v>3000</v>
      </c>
      <c r="M85" s="4" t="s">
        <v>111</v>
      </c>
    </row>
    <row r="86" spans="1:13" s="4" customFormat="1" ht="23.25" customHeight="1">
      <c r="A86" s="31">
        <v>62</v>
      </c>
      <c r="B86" s="82"/>
      <c r="C86" s="11" t="s">
        <v>40</v>
      </c>
      <c r="D86" s="10">
        <v>300</v>
      </c>
      <c r="E86" s="10"/>
      <c r="F86" s="10">
        <v>0</v>
      </c>
      <c r="G86" s="10">
        <v>300</v>
      </c>
      <c r="H86" s="10">
        <v>300</v>
      </c>
      <c r="I86" s="72"/>
      <c r="J86" s="10">
        <v>300</v>
      </c>
      <c r="K86" s="72"/>
      <c r="L86" s="10">
        <v>300</v>
      </c>
      <c r="M86" s="4" t="s">
        <v>111</v>
      </c>
    </row>
    <row r="87" spans="1:12" s="4" customFormat="1" ht="25.5">
      <c r="A87" s="31">
        <v>63</v>
      </c>
      <c r="B87" s="40" t="s">
        <v>86</v>
      </c>
      <c r="C87" s="11" t="s">
        <v>131</v>
      </c>
      <c r="D87" s="10"/>
      <c r="E87" s="10"/>
      <c r="F87" s="10">
        <v>0</v>
      </c>
      <c r="G87" s="10">
        <v>1220</v>
      </c>
      <c r="H87" s="10">
        <v>1220</v>
      </c>
      <c r="I87" s="72"/>
      <c r="J87" s="10">
        <v>1220</v>
      </c>
      <c r="K87" s="72">
        <v>245</v>
      </c>
      <c r="L87" s="10">
        <f>1220+245</f>
        <v>1465</v>
      </c>
    </row>
    <row r="88" spans="1:12" s="4" customFormat="1" ht="27" customHeight="1">
      <c r="A88" s="31">
        <v>64</v>
      </c>
      <c r="B88" s="40" t="s">
        <v>87</v>
      </c>
      <c r="C88" s="60" t="s">
        <v>128</v>
      </c>
      <c r="D88" s="10"/>
      <c r="E88" s="10"/>
      <c r="F88" s="10">
        <v>0</v>
      </c>
      <c r="G88" s="54">
        <v>150</v>
      </c>
      <c r="H88" s="10">
        <v>150</v>
      </c>
      <c r="I88" s="72"/>
      <c r="J88" s="10">
        <v>150</v>
      </c>
      <c r="K88" s="72"/>
      <c r="L88" s="10">
        <v>150</v>
      </c>
    </row>
    <row r="89" spans="1:12" s="4" customFormat="1" ht="15.75">
      <c r="A89" s="31">
        <v>65</v>
      </c>
      <c r="B89" s="40" t="s">
        <v>88</v>
      </c>
      <c r="C89" s="60" t="s">
        <v>128</v>
      </c>
      <c r="D89" s="10"/>
      <c r="E89" s="10"/>
      <c r="F89" s="10">
        <v>0</v>
      </c>
      <c r="G89" s="54">
        <v>50</v>
      </c>
      <c r="H89" s="10">
        <v>50</v>
      </c>
      <c r="I89" s="72"/>
      <c r="J89" s="10">
        <v>50</v>
      </c>
      <c r="K89" s="72"/>
      <c r="L89" s="10">
        <v>50</v>
      </c>
    </row>
    <row r="90" spans="1:12" s="4" customFormat="1" ht="15.75">
      <c r="A90" s="31">
        <v>66</v>
      </c>
      <c r="B90" s="40" t="s">
        <v>89</v>
      </c>
      <c r="C90" s="60" t="s">
        <v>128</v>
      </c>
      <c r="D90" s="10"/>
      <c r="E90" s="10"/>
      <c r="F90" s="10">
        <v>0</v>
      </c>
      <c r="G90" s="54">
        <v>70</v>
      </c>
      <c r="H90" s="10">
        <v>70</v>
      </c>
      <c r="I90" s="72"/>
      <c r="J90" s="10">
        <v>70</v>
      </c>
      <c r="K90" s="72"/>
      <c r="L90" s="10">
        <v>70</v>
      </c>
    </row>
    <row r="91" spans="1:12" s="4" customFormat="1" ht="24" customHeight="1">
      <c r="A91" s="31">
        <v>67</v>
      </c>
      <c r="B91" s="41"/>
      <c r="C91" s="50" t="s">
        <v>133</v>
      </c>
      <c r="D91" s="20">
        <f>SUM(D95:D97)</f>
        <v>40350</v>
      </c>
      <c r="E91" s="20">
        <f>SUM(E95:E97)</f>
        <v>-2380</v>
      </c>
      <c r="F91" s="20">
        <f aca="true" t="shared" si="12" ref="F91:L91">F92</f>
        <v>0</v>
      </c>
      <c r="G91" s="20">
        <f t="shared" si="12"/>
        <v>135</v>
      </c>
      <c r="H91" s="20">
        <f t="shared" si="12"/>
        <v>135</v>
      </c>
      <c r="I91" s="20">
        <f t="shared" si="12"/>
        <v>0</v>
      </c>
      <c r="J91" s="20">
        <f t="shared" si="12"/>
        <v>135</v>
      </c>
      <c r="K91" s="20">
        <f t="shared" si="12"/>
        <v>0</v>
      </c>
      <c r="L91" s="20">
        <f t="shared" si="12"/>
        <v>135</v>
      </c>
    </row>
    <row r="92" spans="1:12" s="4" customFormat="1" ht="24">
      <c r="A92" s="31">
        <v>68</v>
      </c>
      <c r="B92" s="40" t="s">
        <v>86</v>
      </c>
      <c r="C92" s="11" t="s">
        <v>129</v>
      </c>
      <c r="D92" s="20"/>
      <c r="E92" s="20"/>
      <c r="F92" s="10">
        <v>0</v>
      </c>
      <c r="G92" s="36">
        <v>135</v>
      </c>
      <c r="H92" s="10">
        <v>135</v>
      </c>
      <c r="I92" s="72"/>
      <c r="J92" s="10">
        <v>135</v>
      </c>
      <c r="K92" s="72"/>
      <c r="L92" s="10">
        <v>135</v>
      </c>
    </row>
    <row r="93" spans="1:12" s="4" customFormat="1" ht="30">
      <c r="A93" s="31">
        <v>69</v>
      </c>
      <c r="B93" s="41"/>
      <c r="C93" s="49" t="s">
        <v>90</v>
      </c>
      <c r="D93" s="20">
        <f>SUM(D97:D99)</f>
        <v>7000</v>
      </c>
      <c r="E93" s="20">
        <f>SUM(E97:E99)</f>
        <v>0</v>
      </c>
      <c r="F93" s="20">
        <f aca="true" t="shared" si="13" ref="F93:L93">F94</f>
        <v>0</v>
      </c>
      <c r="G93" s="20">
        <f t="shared" si="13"/>
        <v>245</v>
      </c>
      <c r="H93" s="20">
        <f t="shared" si="13"/>
        <v>245</v>
      </c>
      <c r="I93" s="20">
        <f t="shared" si="13"/>
        <v>0</v>
      </c>
      <c r="J93" s="20">
        <f t="shared" si="13"/>
        <v>245</v>
      </c>
      <c r="K93" s="20">
        <f t="shared" si="13"/>
        <v>-245</v>
      </c>
      <c r="L93" s="20">
        <f t="shared" si="13"/>
        <v>0</v>
      </c>
    </row>
    <row r="94" spans="1:12" s="4" customFormat="1" ht="24">
      <c r="A94" s="31">
        <v>70</v>
      </c>
      <c r="B94" s="40" t="s">
        <v>86</v>
      </c>
      <c r="C94" s="11" t="s">
        <v>130</v>
      </c>
      <c r="D94" s="20"/>
      <c r="E94" s="20"/>
      <c r="F94" s="10">
        <v>0</v>
      </c>
      <c r="G94" s="36">
        <v>245</v>
      </c>
      <c r="H94" s="10">
        <v>245</v>
      </c>
      <c r="I94" s="72"/>
      <c r="J94" s="10">
        <v>245</v>
      </c>
      <c r="K94" s="72">
        <v>-245</v>
      </c>
      <c r="L94" s="10">
        <f>245-245</f>
        <v>0</v>
      </c>
    </row>
    <row r="95" spans="1:12" s="4" customFormat="1" ht="19.5">
      <c r="A95" s="33">
        <v>69</v>
      </c>
      <c r="B95" s="41"/>
      <c r="C95" s="48" t="s">
        <v>58</v>
      </c>
      <c r="D95" s="18">
        <f aca="true" t="shared" si="14" ref="D95:J95">SUM(D96,D107,D110,D114)</f>
        <v>19000</v>
      </c>
      <c r="E95" s="18">
        <f t="shared" si="14"/>
        <v>-1140</v>
      </c>
      <c r="F95" s="18">
        <f t="shared" si="14"/>
        <v>17860</v>
      </c>
      <c r="G95" s="18">
        <f t="shared" si="14"/>
        <v>-1620</v>
      </c>
      <c r="H95" s="18">
        <f t="shared" si="14"/>
        <v>16240</v>
      </c>
      <c r="I95" s="18">
        <f t="shared" si="14"/>
        <v>0</v>
      </c>
      <c r="J95" s="18">
        <f t="shared" si="14"/>
        <v>16240</v>
      </c>
      <c r="K95" s="18">
        <f>SUM(K96,K107,K110,K114)</f>
        <v>0</v>
      </c>
      <c r="L95" s="18">
        <f>SUM(L96,L107,L110,L114)</f>
        <v>16240</v>
      </c>
    </row>
    <row r="96" spans="1:12" s="15" customFormat="1" ht="23.25" customHeight="1">
      <c r="A96" s="32">
        <v>70</v>
      </c>
      <c r="B96" s="41"/>
      <c r="C96" s="50" t="s">
        <v>71</v>
      </c>
      <c r="D96" s="20">
        <f>SUM(D97:D103)</f>
        <v>17850</v>
      </c>
      <c r="E96" s="20">
        <f>SUM(E97:E103)</f>
        <v>-1240</v>
      </c>
      <c r="F96" s="20">
        <f aca="true" t="shared" si="15" ref="F96:L96">SUM(F97:F106)</f>
        <v>16610</v>
      </c>
      <c r="G96" s="20">
        <f t="shared" si="15"/>
        <v>-2200</v>
      </c>
      <c r="H96" s="20">
        <f t="shared" si="15"/>
        <v>14410</v>
      </c>
      <c r="I96" s="20">
        <f t="shared" si="15"/>
        <v>0</v>
      </c>
      <c r="J96" s="20">
        <f t="shared" si="15"/>
        <v>14410</v>
      </c>
      <c r="K96" s="20">
        <f t="shared" si="15"/>
        <v>0</v>
      </c>
      <c r="L96" s="20">
        <f t="shared" si="15"/>
        <v>14410</v>
      </c>
    </row>
    <row r="97" spans="1:13" s="4" customFormat="1" ht="15.75">
      <c r="A97" s="31">
        <v>71</v>
      </c>
      <c r="B97" s="80" t="s">
        <v>101</v>
      </c>
      <c r="C97" s="11" t="s">
        <v>59</v>
      </c>
      <c r="D97" s="10">
        <v>3500</v>
      </c>
      <c r="E97" s="10"/>
      <c r="F97" s="10">
        <v>3500</v>
      </c>
      <c r="G97" s="10"/>
      <c r="H97" s="10">
        <v>3500</v>
      </c>
      <c r="I97" s="72"/>
      <c r="J97" s="10">
        <v>3500</v>
      </c>
      <c r="K97" s="72"/>
      <c r="L97" s="10">
        <v>3500</v>
      </c>
      <c r="M97" s="4" t="s">
        <v>111</v>
      </c>
    </row>
    <row r="98" spans="1:12" s="4" customFormat="1" ht="15.75" hidden="1">
      <c r="A98" s="31">
        <v>84</v>
      </c>
      <c r="B98" s="81"/>
      <c r="C98" s="11" t="s">
        <v>77</v>
      </c>
      <c r="D98" s="10">
        <v>500</v>
      </c>
      <c r="E98" s="10"/>
      <c r="F98" s="10">
        <v>500</v>
      </c>
      <c r="G98" s="10">
        <v>-500</v>
      </c>
      <c r="H98" s="10">
        <v>0</v>
      </c>
      <c r="I98" s="72"/>
      <c r="J98" s="10">
        <v>0</v>
      </c>
      <c r="K98" s="72"/>
      <c r="L98" s="10">
        <v>0</v>
      </c>
    </row>
    <row r="99" spans="1:13" s="4" customFormat="1" ht="15.75">
      <c r="A99" s="31">
        <v>72</v>
      </c>
      <c r="B99" s="81"/>
      <c r="C99" s="11" t="s">
        <v>60</v>
      </c>
      <c r="D99" s="10">
        <v>3000</v>
      </c>
      <c r="E99" s="10"/>
      <c r="F99" s="10">
        <v>3000</v>
      </c>
      <c r="G99" s="10"/>
      <c r="H99" s="10">
        <v>3000</v>
      </c>
      <c r="I99" s="72"/>
      <c r="J99" s="10">
        <v>3000</v>
      </c>
      <c r="K99" s="72"/>
      <c r="L99" s="10">
        <v>3000</v>
      </c>
      <c r="M99" s="4" t="s">
        <v>111</v>
      </c>
    </row>
    <row r="100" spans="1:13" s="4" customFormat="1" ht="15.75">
      <c r="A100" s="31">
        <v>73</v>
      </c>
      <c r="B100" s="81"/>
      <c r="C100" s="11" t="s">
        <v>61</v>
      </c>
      <c r="D100" s="10">
        <v>4000</v>
      </c>
      <c r="E100" s="10"/>
      <c r="F100" s="10">
        <v>4000</v>
      </c>
      <c r="G100" s="10"/>
      <c r="H100" s="10">
        <v>4000</v>
      </c>
      <c r="I100" s="72"/>
      <c r="J100" s="10">
        <v>4000</v>
      </c>
      <c r="K100" s="72"/>
      <c r="L100" s="10">
        <v>4000</v>
      </c>
      <c r="M100" s="4" t="s">
        <v>111</v>
      </c>
    </row>
    <row r="101" spans="1:13" s="4" customFormat="1" ht="25.5">
      <c r="A101" s="31">
        <v>74</v>
      </c>
      <c r="B101" s="81"/>
      <c r="C101" s="11" t="s">
        <v>70</v>
      </c>
      <c r="D101" s="10">
        <v>500</v>
      </c>
      <c r="E101" s="10">
        <v>1200</v>
      </c>
      <c r="F101" s="10">
        <v>1700</v>
      </c>
      <c r="G101" s="10"/>
      <c r="H101" s="10">
        <v>1700</v>
      </c>
      <c r="I101" s="72"/>
      <c r="J101" s="10">
        <v>1700</v>
      </c>
      <c r="K101" s="72"/>
      <c r="L101" s="10">
        <v>1700</v>
      </c>
      <c r="M101" s="4" t="s">
        <v>111</v>
      </c>
    </row>
    <row r="102" spans="1:12" s="4" customFormat="1" ht="15.75" hidden="1">
      <c r="A102" s="31">
        <v>88</v>
      </c>
      <c r="B102" s="81"/>
      <c r="C102" s="35" t="s">
        <v>63</v>
      </c>
      <c r="D102" s="10">
        <v>6000</v>
      </c>
      <c r="E102" s="10">
        <v>-2440</v>
      </c>
      <c r="F102" s="10">
        <v>3560</v>
      </c>
      <c r="G102" s="10">
        <v>-3560</v>
      </c>
      <c r="H102" s="10">
        <v>0</v>
      </c>
      <c r="I102" s="72"/>
      <c r="J102" s="10">
        <v>0</v>
      </c>
      <c r="K102" s="72"/>
      <c r="L102" s="10">
        <v>0</v>
      </c>
    </row>
    <row r="103" spans="1:12" s="4" customFormat="1" ht="15.75" hidden="1">
      <c r="A103" s="31">
        <v>89</v>
      </c>
      <c r="B103" s="82"/>
      <c r="C103" s="11" t="s">
        <v>76</v>
      </c>
      <c r="D103" s="10">
        <v>350</v>
      </c>
      <c r="E103" s="10"/>
      <c r="F103" s="10">
        <v>350</v>
      </c>
      <c r="G103" s="10">
        <v>-350</v>
      </c>
      <c r="H103" s="10">
        <v>0</v>
      </c>
      <c r="I103" s="72"/>
      <c r="J103" s="10">
        <v>0</v>
      </c>
      <c r="K103" s="72"/>
      <c r="L103" s="10">
        <v>0</v>
      </c>
    </row>
    <row r="104" spans="1:12" s="4" customFormat="1" ht="24">
      <c r="A104" s="31">
        <v>75</v>
      </c>
      <c r="B104" s="59" t="s">
        <v>120</v>
      </c>
      <c r="C104" s="65" t="s">
        <v>127</v>
      </c>
      <c r="D104" s="12"/>
      <c r="E104" s="12"/>
      <c r="F104" s="66">
        <v>0</v>
      </c>
      <c r="G104" s="67">
        <v>2000</v>
      </c>
      <c r="H104" s="66">
        <v>2000</v>
      </c>
      <c r="I104" s="74"/>
      <c r="J104" s="66">
        <v>2000</v>
      </c>
      <c r="K104" s="74"/>
      <c r="L104" s="66">
        <v>2000</v>
      </c>
    </row>
    <row r="105" spans="1:12" s="4" customFormat="1" ht="15.75">
      <c r="A105" s="31">
        <v>76</v>
      </c>
      <c r="B105" s="40" t="s">
        <v>91</v>
      </c>
      <c r="C105" s="63" t="s">
        <v>127</v>
      </c>
      <c r="D105" s="10"/>
      <c r="E105" s="10"/>
      <c r="F105" s="10">
        <v>0</v>
      </c>
      <c r="G105" s="55">
        <v>100</v>
      </c>
      <c r="H105" s="10">
        <v>100</v>
      </c>
      <c r="I105" s="72"/>
      <c r="J105" s="10">
        <v>100</v>
      </c>
      <c r="K105" s="72"/>
      <c r="L105" s="10">
        <v>100</v>
      </c>
    </row>
    <row r="106" spans="1:12" s="4" customFormat="1" ht="15.75">
      <c r="A106" s="31">
        <v>77</v>
      </c>
      <c r="B106" s="40" t="s">
        <v>92</v>
      </c>
      <c r="C106" s="63" t="s">
        <v>127</v>
      </c>
      <c r="D106" s="10"/>
      <c r="E106" s="10"/>
      <c r="F106" s="10">
        <v>0</v>
      </c>
      <c r="G106" s="55">
        <v>110</v>
      </c>
      <c r="H106" s="10">
        <v>110</v>
      </c>
      <c r="I106" s="72"/>
      <c r="J106" s="10">
        <v>110</v>
      </c>
      <c r="K106" s="72"/>
      <c r="L106" s="10">
        <v>110</v>
      </c>
    </row>
    <row r="107" spans="1:12" s="21" customFormat="1" ht="24" customHeight="1">
      <c r="A107" s="32">
        <v>78</v>
      </c>
      <c r="B107" s="41"/>
      <c r="C107" s="50" t="s">
        <v>78</v>
      </c>
      <c r="D107" s="20">
        <f>SUM(D108)</f>
        <v>500</v>
      </c>
      <c r="E107" s="20">
        <f>SUM(E108)</f>
        <v>0</v>
      </c>
      <c r="F107" s="20">
        <f>SUM(F108)</f>
        <v>500</v>
      </c>
      <c r="G107" s="20">
        <f aca="true" t="shared" si="16" ref="G107:L107">SUM(G108)+G109</f>
        <v>-295</v>
      </c>
      <c r="H107" s="20">
        <f t="shared" si="16"/>
        <v>205</v>
      </c>
      <c r="I107" s="20">
        <f t="shared" si="16"/>
        <v>0</v>
      </c>
      <c r="J107" s="20">
        <f t="shared" si="16"/>
        <v>205</v>
      </c>
      <c r="K107" s="20">
        <f t="shared" si="16"/>
        <v>0</v>
      </c>
      <c r="L107" s="20">
        <f t="shared" si="16"/>
        <v>205</v>
      </c>
    </row>
    <row r="108" spans="1:12" s="4" customFormat="1" ht="36" hidden="1">
      <c r="A108" s="31">
        <v>94</v>
      </c>
      <c r="B108" s="40" t="s">
        <v>101</v>
      </c>
      <c r="C108" s="11" t="s">
        <v>75</v>
      </c>
      <c r="D108" s="10">
        <v>500</v>
      </c>
      <c r="E108" s="10"/>
      <c r="F108" s="10">
        <v>500</v>
      </c>
      <c r="G108" s="10">
        <v>-500</v>
      </c>
      <c r="H108" s="10">
        <v>0</v>
      </c>
      <c r="I108" s="72"/>
      <c r="J108" s="72"/>
      <c r="K108" s="72"/>
      <c r="L108" s="72"/>
    </row>
    <row r="109" spans="1:12" s="4" customFormat="1" ht="36">
      <c r="A109" s="31">
        <v>79</v>
      </c>
      <c r="B109" s="40" t="s">
        <v>112</v>
      </c>
      <c r="C109" s="63" t="s">
        <v>127</v>
      </c>
      <c r="D109" s="10"/>
      <c r="E109" s="10"/>
      <c r="F109" s="10">
        <v>0</v>
      </c>
      <c r="G109" s="10">
        <v>205</v>
      </c>
      <c r="H109" s="10">
        <v>205</v>
      </c>
      <c r="I109" s="72"/>
      <c r="J109" s="10">
        <v>205</v>
      </c>
      <c r="K109" s="72"/>
      <c r="L109" s="10">
        <v>205</v>
      </c>
    </row>
    <row r="110" spans="1:12" s="4" customFormat="1" ht="23.25" customHeight="1">
      <c r="A110" s="31">
        <v>80</v>
      </c>
      <c r="B110" s="41"/>
      <c r="C110" s="50" t="s">
        <v>69</v>
      </c>
      <c r="D110" s="20">
        <f>SUM(D111)</f>
        <v>400</v>
      </c>
      <c r="E110" s="20">
        <f>SUM(E111)</f>
        <v>100</v>
      </c>
      <c r="F110" s="20">
        <f>SUM(F111)</f>
        <v>500</v>
      </c>
      <c r="G110" s="20">
        <f aca="true" t="shared" si="17" ref="G110:L110">SUM(G111+G112+G113)</f>
        <v>605</v>
      </c>
      <c r="H110" s="20">
        <f t="shared" si="17"/>
        <v>1105</v>
      </c>
      <c r="I110" s="20">
        <f t="shared" si="17"/>
        <v>0</v>
      </c>
      <c r="J110" s="20">
        <f t="shared" si="17"/>
        <v>1105</v>
      </c>
      <c r="K110" s="20">
        <f t="shared" si="17"/>
        <v>0</v>
      </c>
      <c r="L110" s="20">
        <f t="shared" si="17"/>
        <v>1105</v>
      </c>
    </row>
    <row r="111" spans="1:13" s="4" customFormat="1" ht="34.5" customHeight="1">
      <c r="A111" s="31">
        <v>81</v>
      </c>
      <c r="B111" s="40" t="s">
        <v>101</v>
      </c>
      <c r="C111" s="11" t="s">
        <v>62</v>
      </c>
      <c r="D111" s="10">
        <v>400</v>
      </c>
      <c r="E111" s="10">
        <v>100</v>
      </c>
      <c r="F111" s="10">
        <v>500</v>
      </c>
      <c r="G111" s="10"/>
      <c r="H111" s="10">
        <v>500</v>
      </c>
      <c r="I111" s="72"/>
      <c r="J111" s="10">
        <v>500</v>
      </c>
      <c r="K111" s="72"/>
      <c r="L111" s="10">
        <v>500</v>
      </c>
      <c r="M111" s="4" t="s">
        <v>111</v>
      </c>
    </row>
    <row r="112" spans="1:12" s="4" customFormat="1" ht="24">
      <c r="A112" s="31">
        <v>82</v>
      </c>
      <c r="B112" s="40" t="s">
        <v>93</v>
      </c>
      <c r="C112" s="63" t="s">
        <v>127</v>
      </c>
      <c r="D112" s="10"/>
      <c r="E112" s="10"/>
      <c r="F112" s="10">
        <v>0</v>
      </c>
      <c r="G112" s="55">
        <v>565</v>
      </c>
      <c r="H112" s="10">
        <v>565</v>
      </c>
      <c r="I112" s="72"/>
      <c r="J112" s="10">
        <v>565</v>
      </c>
      <c r="K112" s="72"/>
      <c r="L112" s="10">
        <v>565</v>
      </c>
    </row>
    <row r="113" spans="1:12" s="4" customFormat="1" ht="24">
      <c r="A113" s="31">
        <v>83</v>
      </c>
      <c r="B113" s="40" t="s">
        <v>94</v>
      </c>
      <c r="C113" s="63" t="s">
        <v>127</v>
      </c>
      <c r="D113" s="10"/>
      <c r="E113" s="10"/>
      <c r="F113" s="10">
        <v>0</v>
      </c>
      <c r="G113" s="55">
        <v>40</v>
      </c>
      <c r="H113" s="10">
        <v>40</v>
      </c>
      <c r="I113" s="72"/>
      <c r="J113" s="10">
        <v>40</v>
      </c>
      <c r="K113" s="72"/>
      <c r="L113" s="10">
        <v>40</v>
      </c>
    </row>
    <row r="114" spans="1:12" s="21" customFormat="1" ht="24.75" customHeight="1">
      <c r="A114" s="32">
        <v>84</v>
      </c>
      <c r="B114" s="41"/>
      <c r="C114" s="50" t="s">
        <v>79</v>
      </c>
      <c r="D114" s="20">
        <f>SUM(D115)</f>
        <v>250</v>
      </c>
      <c r="E114" s="20">
        <f>SUM(E115)</f>
        <v>0</v>
      </c>
      <c r="F114" s="20">
        <f>SUM(F115)</f>
        <v>250</v>
      </c>
      <c r="G114" s="20">
        <f aca="true" t="shared" si="18" ref="G114:L114">SUM(G115:G117)</f>
        <v>270</v>
      </c>
      <c r="H114" s="20">
        <f t="shared" si="18"/>
        <v>520</v>
      </c>
      <c r="I114" s="20">
        <f t="shared" si="18"/>
        <v>0</v>
      </c>
      <c r="J114" s="20">
        <f t="shared" si="18"/>
        <v>520</v>
      </c>
      <c r="K114" s="20">
        <f t="shared" si="18"/>
        <v>0</v>
      </c>
      <c r="L114" s="20">
        <f t="shared" si="18"/>
        <v>520</v>
      </c>
    </row>
    <row r="115" spans="1:13" s="4" customFormat="1" ht="33.75" customHeight="1">
      <c r="A115" s="31">
        <v>85</v>
      </c>
      <c r="B115" s="40" t="s">
        <v>101</v>
      </c>
      <c r="C115" s="11" t="s">
        <v>74</v>
      </c>
      <c r="D115" s="10">
        <v>250</v>
      </c>
      <c r="E115" s="10"/>
      <c r="F115" s="10">
        <v>250</v>
      </c>
      <c r="G115" s="10"/>
      <c r="H115" s="10">
        <v>250</v>
      </c>
      <c r="I115" s="72"/>
      <c r="J115" s="10">
        <v>250</v>
      </c>
      <c r="K115" s="72"/>
      <c r="L115" s="10">
        <v>250</v>
      </c>
      <c r="M115" s="4" t="s">
        <v>111</v>
      </c>
    </row>
    <row r="116" spans="1:12" s="4" customFormat="1" ht="24">
      <c r="A116" s="31">
        <v>86</v>
      </c>
      <c r="B116" s="40" t="s">
        <v>95</v>
      </c>
      <c r="C116" s="63" t="s">
        <v>127</v>
      </c>
      <c r="D116" s="10"/>
      <c r="E116" s="10"/>
      <c r="F116" s="10">
        <v>0</v>
      </c>
      <c r="G116" s="55">
        <v>80</v>
      </c>
      <c r="H116" s="10">
        <v>80</v>
      </c>
      <c r="I116" s="72"/>
      <c r="J116" s="10">
        <v>80</v>
      </c>
      <c r="K116" s="72"/>
      <c r="L116" s="10">
        <v>80</v>
      </c>
    </row>
    <row r="117" spans="1:12" s="4" customFormat="1" ht="24">
      <c r="A117" s="31">
        <v>87</v>
      </c>
      <c r="B117" s="40" t="s">
        <v>96</v>
      </c>
      <c r="C117" s="63" t="s">
        <v>127</v>
      </c>
      <c r="D117" s="10"/>
      <c r="E117" s="10"/>
      <c r="F117" s="10">
        <v>0</v>
      </c>
      <c r="G117" s="55">
        <v>190</v>
      </c>
      <c r="H117" s="10">
        <v>190</v>
      </c>
      <c r="I117" s="72"/>
      <c r="J117" s="10">
        <v>190</v>
      </c>
      <c r="K117" s="72"/>
      <c r="L117" s="10">
        <v>190</v>
      </c>
    </row>
    <row r="118" spans="1:12" s="14" customFormat="1" ht="19.5">
      <c r="A118" s="57">
        <v>88</v>
      </c>
      <c r="B118" s="41"/>
      <c r="C118" s="48" t="s">
        <v>4</v>
      </c>
      <c r="D118" s="18">
        <f>SUM(D119,D123)</f>
        <v>17300</v>
      </c>
      <c r="E118" s="18">
        <f>SUM(E119,E123)</f>
        <v>6500</v>
      </c>
      <c r="F118" s="18">
        <f>SUM(F119,F123)</f>
        <v>23800</v>
      </c>
      <c r="G118" s="18">
        <f aca="true" t="shared" si="19" ref="G118:L118">SUM(G119,G123)+G129+G121</f>
        <v>-1550</v>
      </c>
      <c r="H118" s="18">
        <f t="shared" si="19"/>
        <v>22250</v>
      </c>
      <c r="I118" s="18">
        <f t="shared" si="19"/>
        <v>0</v>
      </c>
      <c r="J118" s="18">
        <f t="shared" si="19"/>
        <v>22250</v>
      </c>
      <c r="K118" s="18">
        <f t="shared" si="19"/>
        <v>0</v>
      </c>
      <c r="L118" s="18">
        <f t="shared" si="19"/>
        <v>22250</v>
      </c>
    </row>
    <row r="119" spans="1:12" s="21" customFormat="1" ht="30" hidden="1">
      <c r="A119" s="32">
        <v>105</v>
      </c>
      <c r="B119" s="41"/>
      <c r="C119" s="50" t="s">
        <v>72</v>
      </c>
      <c r="D119" s="20">
        <f aca="true" t="shared" si="20" ref="D119:L119">SUM(D120:D120)</f>
        <v>1000</v>
      </c>
      <c r="E119" s="20">
        <f t="shared" si="20"/>
        <v>0</v>
      </c>
      <c r="F119" s="20">
        <f t="shared" si="20"/>
        <v>1000</v>
      </c>
      <c r="G119" s="20">
        <f t="shared" si="20"/>
        <v>-1000</v>
      </c>
      <c r="H119" s="20">
        <f t="shared" si="20"/>
        <v>0</v>
      </c>
      <c r="I119" s="20">
        <f t="shared" si="20"/>
        <v>0</v>
      </c>
      <c r="J119" s="20">
        <f t="shared" si="20"/>
        <v>0</v>
      </c>
      <c r="K119" s="20">
        <f t="shared" si="20"/>
        <v>0</v>
      </c>
      <c r="L119" s="20">
        <f t="shared" si="20"/>
        <v>0</v>
      </c>
    </row>
    <row r="120" spans="1:12" s="14" customFormat="1" ht="34.5" customHeight="1" hidden="1">
      <c r="A120" s="31">
        <v>106</v>
      </c>
      <c r="B120" s="40" t="s">
        <v>101</v>
      </c>
      <c r="C120" s="11" t="s">
        <v>57</v>
      </c>
      <c r="D120" s="10">
        <v>1000</v>
      </c>
      <c r="E120" s="10"/>
      <c r="F120" s="10">
        <v>1000</v>
      </c>
      <c r="G120" s="10">
        <v>-1000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</row>
    <row r="121" spans="1:12" s="14" customFormat="1" ht="27" customHeight="1">
      <c r="A121" s="31">
        <v>89</v>
      </c>
      <c r="B121" s="40"/>
      <c r="C121" s="50" t="s">
        <v>132</v>
      </c>
      <c r="D121" s="20">
        <f aca="true" t="shared" si="21" ref="D121:L121">SUM(D122:D122)</f>
        <v>0</v>
      </c>
      <c r="E121" s="20">
        <f t="shared" si="21"/>
        <v>0</v>
      </c>
      <c r="F121" s="20">
        <f t="shared" si="21"/>
        <v>0</v>
      </c>
      <c r="G121" s="20">
        <f t="shared" si="21"/>
        <v>1150</v>
      </c>
      <c r="H121" s="20">
        <f t="shared" si="21"/>
        <v>1150</v>
      </c>
      <c r="I121" s="20">
        <f t="shared" si="21"/>
        <v>0</v>
      </c>
      <c r="J121" s="20">
        <f t="shared" si="21"/>
        <v>1150</v>
      </c>
      <c r="K121" s="20">
        <f t="shared" si="21"/>
        <v>0</v>
      </c>
      <c r="L121" s="20">
        <f t="shared" si="21"/>
        <v>1150</v>
      </c>
    </row>
    <row r="122" spans="1:12" s="14" customFormat="1" ht="34.5" customHeight="1">
      <c r="A122" s="31">
        <v>90</v>
      </c>
      <c r="B122" s="40" t="s">
        <v>101</v>
      </c>
      <c r="C122" s="11" t="s">
        <v>126</v>
      </c>
      <c r="D122" s="10"/>
      <c r="E122" s="10"/>
      <c r="F122" s="10">
        <v>0</v>
      </c>
      <c r="G122" s="10">
        <v>1150</v>
      </c>
      <c r="H122" s="10">
        <v>1150</v>
      </c>
      <c r="I122" s="72"/>
      <c r="J122" s="10">
        <v>1150</v>
      </c>
      <c r="K122" s="72"/>
      <c r="L122" s="10">
        <v>1150</v>
      </c>
    </row>
    <row r="123" spans="1:12" s="21" customFormat="1" ht="24" customHeight="1">
      <c r="A123" s="32">
        <v>91</v>
      </c>
      <c r="B123" s="41"/>
      <c r="C123" s="50" t="s">
        <v>73</v>
      </c>
      <c r="D123" s="20">
        <f>SUM(D124:D128)</f>
        <v>16300</v>
      </c>
      <c r="E123" s="20">
        <f>SUM(E124:E128)</f>
        <v>6500</v>
      </c>
      <c r="F123" s="20">
        <f>SUM(F124:F128)</f>
        <v>22800</v>
      </c>
      <c r="G123" s="20">
        <f>SUM(G124:G128)</f>
        <v>-1800</v>
      </c>
      <c r="H123" s="20">
        <f>SUM(H124:H130)</f>
        <v>21100</v>
      </c>
      <c r="I123" s="20">
        <f>SUM(I124:I130)</f>
        <v>0</v>
      </c>
      <c r="J123" s="20">
        <f>SUM(J124:J130)</f>
        <v>21100</v>
      </c>
      <c r="K123" s="20">
        <f>SUM(K124:K130)</f>
        <v>0</v>
      </c>
      <c r="L123" s="20">
        <f>SUM(L124:L130)</f>
        <v>21100</v>
      </c>
    </row>
    <row r="124" spans="1:12" s="4" customFormat="1" ht="15.75" customHeight="1" hidden="1">
      <c r="A124" s="31">
        <v>110</v>
      </c>
      <c r="B124" s="80" t="s">
        <v>101</v>
      </c>
      <c r="C124" s="11" t="s">
        <v>53</v>
      </c>
      <c r="D124" s="10">
        <v>1700</v>
      </c>
      <c r="E124" s="10"/>
      <c r="F124" s="10">
        <v>1700</v>
      </c>
      <c r="G124" s="10">
        <v>-1700</v>
      </c>
      <c r="H124" s="10">
        <v>0</v>
      </c>
      <c r="I124" s="72"/>
      <c r="J124" s="72"/>
      <c r="K124" s="72"/>
      <c r="L124" s="72"/>
    </row>
    <row r="125" spans="1:13" s="4" customFormat="1" ht="24.75" customHeight="1">
      <c r="A125" s="31">
        <v>92</v>
      </c>
      <c r="B125" s="81"/>
      <c r="C125" s="11" t="s">
        <v>54</v>
      </c>
      <c r="D125" s="10">
        <v>3000</v>
      </c>
      <c r="E125" s="10">
        <v>3000</v>
      </c>
      <c r="F125" s="10">
        <v>6000</v>
      </c>
      <c r="G125" s="10"/>
      <c r="H125" s="10">
        <v>6000</v>
      </c>
      <c r="I125" s="72"/>
      <c r="J125" s="10">
        <v>6000</v>
      </c>
      <c r="K125" s="72"/>
      <c r="L125" s="10">
        <v>6000</v>
      </c>
      <c r="M125" s="4" t="s">
        <v>111</v>
      </c>
    </row>
    <row r="126" spans="1:13" s="4" customFormat="1" ht="15.75">
      <c r="A126" s="31">
        <v>93</v>
      </c>
      <c r="B126" s="81"/>
      <c r="C126" s="11" t="s">
        <v>6</v>
      </c>
      <c r="D126" s="10">
        <v>2500</v>
      </c>
      <c r="E126" s="10">
        <v>3500</v>
      </c>
      <c r="F126" s="10">
        <v>6000</v>
      </c>
      <c r="G126" s="10"/>
      <c r="H126" s="10">
        <v>6000</v>
      </c>
      <c r="I126" s="72"/>
      <c r="J126" s="10">
        <v>6000</v>
      </c>
      <c r="K126" s="72"/>
      <c r="L126" s="10">
        <v>6000</v>
      </c>
      <c r="M126" s="4" t="s">
        <v>111</v>
      </c>
    </row>
    <row r="127" spans="1:13" s="4" customFormat="1" ht="15.75">
      <c r="A127" s="31">
        <v>94</v>
      </c>
      <c r="B127" s="81"/>
      <c r="C127" s="11" t="s">
        <v>55</v>
      </c>
      <c r="D127" s="10">
        <v>9000</v>
      </c>
      <c r="E127" s="10"/>
      <c r="F127" s="10">
        <v>9000</v>
      </c>
      <c r="G127" s="10"/>
      <c r="H127" s="10">
        <v>9000</v>
      </c>
      <c r="I127" s="72"/>
      <c r="J127" s="10">
        <v>9000</v>
      </c>
      <c r="K127" s="72"/>
      <c r="L127" s="10">
        <v>9000</v>
      </c>
      <c r="M127" s="4" t="s">
        <v>111</v>
      </c>
    </row>
    <row r="128" spans="1:12" s="4" customFormat="1" ht="15.75" hidden="1">
      <c r="A128" s="31">
        <v>114</v>
      </c>
      <c r="B128" s="82"/>
      <c r="C128" s="35" t="s">
        <v>5</v>
      </c>
      <c r="D128" s="10">
        <v>100</v>
      </c>
      <c r="E128" s="10"/>
      <c r="F128" s="10">
        <v>100</v>
      </c>
      <c r="G128" s="10">
        <v>-100</v>
      </c>
      <c r="H128" s="10">
        <v>0</v>
      </c>
      <c r="I128" s="72"/>
      <c r="J128" s="10">
        <v>0</v>
      </c>
      <c r="K128" s="72"/>
      <c r="L128" s="10">
        <v>0</v>
      </c>
    </row>
    <row r="129" spans="1:12" s="4" customFormat="1" ht="21.75" customHeight="1" hidden="1">
      <c r="A129" s="31">
        <v>96</v>
      </c>
      <c r="B129" s="40"/>
      <c r="C129" s="50"/>
      <c r="D129" s="10"/>
      <c r="E129" s="10"/>
      <c r="F129" s="20">
        <f>F130</f>
        <v>0</v>
      </c>
      <c r="G129" s="20">
        <f>G130</f>
        <v>100</v>
      </c>
      <c r="H129" s="20"/>
      <c r="I129" s="70"/>
      <c r="J129" s="20"/>
      <c r="K129" s="70"/>
      <c r="L129" s="20"/>
    </row>
    <row r="130" spans="1:12" s="4" customFormat="1" ht="24">
      <c r="A130" s="31">
        <v>95</v>
      </c>
      <c r="B130" s="59" t="s">
        <v>116</v>
      </c>
      <c r="C130" s="35" t="s">
        <v>5</v>
      </c>
      <c r="D130" s="10"/>
      <c r="E130" s="10"/>
      <c r="F130" s="10">
        <v>0</v>
      </c>
      <c r="G130" s="10">
        <v>100</v>
      </c>
      <c r="H130" s="10">
        <v>100</v>
      </c>
      <c r="I130" s="72"/>
      <c r="J130" s="10">
        <v>100</v>
      </c>
      <c r="K130" s="72"/>
      <c r="L130" s="10">
        <v>100</v>
      </c>
    </row>
    <row r="131" spans="1:13" s="24" customFormat="1" ht="19.5">
      <c r="A131" s="38">
        <v>96</v>
      </c>
      <c r="B131" s="23"/>
      <c r="C131" s="64" t="s">
        <v>64</v>
      </c>
      <c r="D131" s="23">
        <f>SUM(D14,D55,D95,D118)</f>
        <v>503790</v>
      </c>
      <c r="E131" s="23">
        <f>SUM(E14,E55,E95,E118)</f>
        <v>40608.2</v>
      </c>
      <c r="F131" s="23">
        <f>SUM(F14,F55,F95,F118)</f>
        <v>408794.2</v>
      </c>
      <c r="G131" s="23">
        <f aca="true" t="shared" si="22" ref="G131:L131">SUM(G14,G55,G95,G118,G11)</f>
        <v>0</v>
      </c>
      <c r="H131" s="23">
        <f t="shared" si="22"/>
        <v>408794.2</v>
      </c>
      <c r="I131" s="23">
        <f t="shared" si="22"/>
        <v>0</v>
      </c>
      <c r="J131" s="23">
        <f t="shared" si="22"/>
        <v>408794.2</v>
      </c>
      <c r="K131" s="23">
        <f t="shared" si="22"/>
        <v>0</v>
      </c>
      <c r="L131" s="23">
        <f t="shared" si="22"/>
        <v>408794.2</v>
      </c>
      <c r="M131" s="45"/>
    </row>
    <row r="132" spans="1:12" s="4" customFormat="1" ht="15.75">
      <c r="A132" s="5"/>
      <c r="B132" s="5"/>
      <c r="C132" s="8"/>
      <c r="D132" s="7"/>
      <c r="E132" s="7"/>
      <c r="F132" s="7"/>
      <c r="G132" s="7"/>
      <c r="H132" s="7"/>
      <c r="I132" s="7"/>
      <c r="J132" s="7"/>
      <c r="K132" s="7"/>
      <c r="L132" s="7"/>
    </row>
    <row r="133" spans="1:12" s="4" customFormat="1" ht="15.75">
      <c r="A133" s="34"/>
      <c r="B133" s="3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s="4" customFormat="1" ht="15.75">
      <c r="A134" s="34"/>
      <c r="B134" s="34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s="4" customFormat="1" ht="15.75">
      <c r="A135" s="5"/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4" customFormat="1" ht="15.75">
      <c r="A136" s="5"/>
      <c r="B136" s="5"/>
      <c r="C136" s="6"/>
      <c r="D136" s="5"/>
      <c r="E136" s="5"/>
      <c r="F136" s="5"/>
      <c r="G136" s="5"/>
      <c r="H136" s="5"/>
      <c r="I136" s="5"/>
      <c r="J136" s="5"/>
      <c r="K136" s="5"/>
      <c r="L136" s="5"/>
    </row>
    <row r="137" spans="1:14" s="4" customFormat="1" ht="15.75">
      <c r="A137" s="5"/>
      <c r="B137" s="5"/>
      <c r="C137" s="6" t="s">
        <v>108</v>
      </c>
      <c r="D137" s="5"/>
      <c r="E137" s="5"/>
      <c r="F137" s="5"/>
      <c r="G137" s="5"/>
      <c r="H137" s="5">
        <v>240314</v>
      </c>
      <c r="I137" s="5"/>
      <c r="J137" s="5"/>
      <c r="K137" s="5"/>
      <c r="L137" s="5"/>
      <c r="M137" s="42">
        <f>H20+H21+H22+H23+H24+H25+H34+H35+H36+H37+H38+H39+H40+H41+H47+H57+H58+H59+H60+H61+H62+H63+H64+H69+H70+H71+H72+H73+H74+H75+H76+H77+H78+H79+H81+H82+H83+H97+H98+H99+H100+H101+H103+H111+H115+H125+H126+H127+G84+G85+G86+G43+G49+G52+G122</f>
        <v>240314</v>
      </c>
      <c r="N137" s="42">
        <f>H137-M137</f>
        <v>0</v>
      </c>
    </row>
    <row r="138" spans="1:13" s="4" customFormat="1" ht="15.75">
      <c r="A138" s="5"/>
      <c r="B138" s="5"/>
      <c r="C138" s="6" t="s">
        <v>109</v>
      </c>
      <c r="D138" s="5"/>
      <c r="E138" s="5"/>
      <c r="F138" s="5"/>
      <c r="G138" s="5"/>
      <c r="H138" s="5">
        <v>19362</v>
      </c>
      <c r="I138" s="5"/>
      <c r="J138" s="5"/>
      <c r="K138" s="5"/>
      <c r="L138" s="5"/>
      <c r="M138" s="42">
        <f>H50+H53+H54+H65+H68+H87+H88+H89+H90+H92+H94+H105+H106+H109+H112+H113+H116+H117+H130+H13+H67+H104</f>
        <v>19362</v>
      </c>
    </row>
    <row r="139" spans="1:14" s="4" customFormat="1" ht="15.75">
      <c r="A139" s="5"/>
      <c r="B139" s="5"/>
      <c r="C139" s="6" t="s">
        <v>110</v>
      </c>
      <c r="D139" s="5"/>
      <c r="E139" s="5"/>
      <c r="F139" s="5"/>
      <c r="G139" s="5"/>
      <c r="H139" s="7">
        <f>H16+H17+H28+H29+H30+H31+H33+H45+M18+M27</f>
        <v>122618.2</v>
      </c>
      <c r="I139" s="7"/>
      <c r="J139" s="7"/>
      <c r="K139" s="7"/>
      <c r="L139" s="7"/>
      <c r="M139" s="42">
        <f>H16+H17+H18+H19+H27+H28+H29+H30+H31+H32+H33+H45+H46+H108+H120+H124</f>
        <v>149118.2</v>
      </c>
      <c r="N139" s="42">
        <f>H139-M139</f>
        <v>-26500.000000000015</v>
      </c>
    </row>
    <row r="140" spans="1:13" s="4" customFormat="1" ht="15.75">
      <c r="A140" s="5"/>
      <c r="B140" s="5"/>
      <c r="C140" s="6"/>
      <c r="D140" s="5"/>
      <c r="E140" s="5"/>
      <c r="F140" s="5"/>
      <c r="G140" s="5"/>
      <c r="H140" s="43">
        <f>SUM(H137:H139)</f>
        <v>382294.2</v>
      </c>
      <c r="I140" s="43"/>
      <c r="J140" s="43"/>
      <c r="K140" s="43"/>
      <c r="L140" s="43"/>
      <c r="M140" s="43">
        <f>SUM(M137:M139)</f>
        <v>408794.2</v>
      </c>
    </row>
    <row r="141" spans="1:13" s="4" customFormat="1" ht="15.75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42">
        <f>H131-M140</f>
        <v>0</v>
      </c>
    </row>
    <row r="142" spans="1:12" s="4" customFormat="1" ht="15.75">
      <c r="A142" s="5"/>
      <c r="B142" s="5"/>
      <c r="C142" s="6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4" customFormat="1" ht="15.75">
      <c r="A143" s="5"/>
      <c r="B143" s="5"/>
      <c r="C143" s="6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4" customFormat="1" ht="15.75">
      <c r="A144" s="5"/>
      <c r="B144" s="5"/>
      <c r="C144" s="6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4" customFormat="1" ht="15.75">
      <c r="A145" s="5"/>
      <c r="B145" s="5"/>
      <c r="C145" s="6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4" customFormat="1" ht="15.75">
      <c r="A146" s="5"/>
      <c r="B146" s="5"/>
      <c r="C146" s="6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4" customFormat="1" ht="15.75">
      <c r="A147" s="5"/>
      <c r="B147" s="5"/>
      <c r="C147" s="6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4" customFormat="1" ht="15.75">
      <c r="A148" s="5"/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4" customFormat="1" ht="15.75">
      <c r="A149" s="5"/>
      <c r="B149" s="5"/>
      <c r="C149" s="6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4" customFormat="1" ht="15.75">
      <c r="A150" s="5"/>
      <c r="B150" s="5"/>
      <c r="C150" s="6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4" customFormat="1" ht="15.75">
      <c r="A151" s="5"/>
      <c r="B151" s="5"/>
      <c r="C151" s="6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4" customFormat="1" ht="15.75">
      <c r="A152" s="5"/>
      <c r="B152" s="5"/>
      <c r="C152" s="6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4" customFormat="1" ht="15.75">
      <c r="A153" s="5"/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4" customFormat="1" ht="15.75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4" customFormat="1" ht="15.75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4" customFormat="1" ht="15.75">
      <c r="A156" s="5"/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4" customFormat="1" ht="15.75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4" customFormat="1" ht="15.75">
      <c r="A158" s="5"/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4" customFormat="1" ht="15.75">
      <c r="A159" s="5"/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4" customFormat="1" ht="15.75">
      <c r="A160" s="5"/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4" customFormat="1" ht="15.75">
      <c r="A161" s="5"/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4" customFormat="1" ht="15.75">
      <c r="A162" s="5"/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4" customFormat="1" ht="15.75">
      <c r="A163" s="5"/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4" customFormat="1" ht="15.75">
      <c r="A164" s="5"/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4" customFormat="1" ht="15.75">
      <c r="A165" s="5"/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4" customFormat="1" ht="15.75">
      <c r="A166" s="5"/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4" customFormat="1" ht="15.75">
      <c r="A167" s="5"/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4" customFormat="1" ht="15.75">
      <c r="A168" s="5"/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4" customFormat="1" ht="15.75">
      <c r="A169" s="5"/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4" customFormat="1" ht="15.75">
      <c r="A170" s="5"/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4" customFormat="1" ht="15.75">
      <c r="A171" s="5"/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4" customFormat="1" ht="15.75">
      <c r="A172" s="5"/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4" customFormat="1" ht="15.75">
      <c r="A173" s="5"/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4" customFormat="1" ht="15.75">
      <c r="A174" s="5"/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4" customFormat="1" ht="15.75">
      <c r="A175" s="5"/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4" customFormat="1" ht="15.75">
      <c r="A176" s="5"/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4" customFormat="1" ht="15.75">
      <c r="A177" s="5"/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4" customFormat="1" ht="15.75">
      <c r="A178" s="5"/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4" customFormat="1" ht="15.75">
      <c r="A179" s="5"/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4" customFormat="1" ht="15.75">
      <c r="A180" s="5"/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4" customFormat="1" ht="15.75">
      <c r="A181" s="5"/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4" customFormat="1" ht="15.75">
      <c r="A182" s="5"/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4" customFormat="1" ht="15.75">
      <c r="A183" s="5"/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4" customFormat="1" ht="15.75">
      <c r="A184" s="5"/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4" customFormat="1" ht="15.75">
      <c r="A185" s="5"/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4" customFormat="1" ht="15.75">
      <c r="A186" s="5"/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4" customFormat="1" ht="15.75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4" customFormat="1" ht="15.75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4" customFormat="1" ht="15.75">
      <c r="A189" s="5"/>
      <c r="B189" s="5"/>
      <c r="C189" s="6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4" customFormat="1" ht="15.75">
      <c r="A190" s="5"/>
      <c r="B190" s="5"/>
      <c r="C190" s="6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4" customFormat="1" ht="15.75">
      <c r="A191" s="5"/>
      <c r="B191" s="5"/>
      <c r="C191" s="6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4" customFormat="1" ht="15.75">
      <c r="A192" s="5"/>
      <c r="B192" s="5"/>
      <c r="C192" s="6"/>
      <c r="D192" s="5"/>
      <c r="E192" s="5"/>
      <c r="F192" s="5"/>
      <c r="G192" s="5"/>
      <c r="H192" s="5"/>
      <c r="I192" s="5"/>
      <c r="J192" s="5"/>
      <c r="K192" s="5"/>
      <c r="L192" s="5"/>
    </row>
  </sheetData>
  <mergeCells count="9">
    <mergeCell ref="A8:L8"/>
    <mergeCell ref="B124:B128"/>
    <mergeCell ref="B69:B76"/>
    <mergeCell ref="B57:B64"/>
    <mergeCell ref="B16:B25"/>
    <mergeCell ref="B27:B41"/>
    <mergeCell ref="B97:B103"/>
    <mergeCell ref="B81:B86"/>
    <mergeCell ref="B45:B46"/>
  </mergeCells>
  <printOptions/>
  <pageMargins left="0.5905511811023623" right="0" top="0.1968503937007874" bottom="0.1968503937007874" header="0.5118110236220472" footer="0.11811023622047245"/>
  <pageSetup horizontalDpi="600" verticalDpi="600" orientation="portrait" paperSize="9" scale="8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Butova_O</cp:lastModifiedBy>
  <cp:lastPrinted>2007-12-04T08:26:27Z</cp:lastPrinted>
  <dcterms:created xsi:type="dcterms:W3CDTF">2005-12-04T13:31:20Z</dcterms:created>
  <dcterms:modified xsi:type="dcterms:W3CDTF">2007-12-11T04:09:54Z</dcterms:modified>
  <cp:category/>
  <cp:version/>
  <cp:contentType/>
  <cp:contentStatus/>
</cp:coreProperties>
</file>