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3 (2)" sheetId="1" r:id="rId1"/>
    <sheet name="Лист3 (3)" sheetId="2" r:id="rId2"/>
    <sheet name="Лист3 (4)" sheetId="3" r:id="rId3"/>
  </sheets>
  <definedNames/>
  <calcPr fullCalcOnLoad="1"/>
</workbook>
</file>

<file path=xl/sharedStrings.xml><?xml version="1.0" encoding="utf-8"?>
<sst xmlns="http://schemas.openxmlformats.org/spreadsheetml/2006/main" count="210" uniqueCount="123">
  <si>
    <t>к решению городского Совета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</si>
  <si>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</si>
  <si>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</si>
  <si>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</si>
  <si>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</si>
  <si>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Подраздел 0501, целевая статья 1020010, вид расходов 214</t>
  </si>
  <si>
    <t>Строительство жилого дома № 10 в квартале 34</t>
  </si>
  <si>
    <t>Строительство жилого дома № 22а в Первомайском районе</t>
  </si>
  <si>
    <t>Строительство односекционных жилых домов (проектно-изыскательские работы)</t>
  </si>
  <si>
    <t>Строительство жилых домов №22, №24 по ул.Пушкина, (проектно-изыскательские работы)</t>
  </si>
  <si>
    <t>Реконструкция здания, по ул. Ленина 8а, под общежитие (проектно-изыскательские работы)</t>
  </si>
  <si>
    <t>Подраздел 0502, целевая статья 3510011, вид расходов 411</t>
  </si>
  <si>
    <t>Расширение и реконструкция городских очистных сооружений (2-я очередь)</t>
  </si>
  <si>
    <t>Реконструкция очистных сооружений п.Подгорный</t>
  </si>
  <si>
    <t>Реконструкция инженерных коммуникаций северных кварталов. (1я очередь)</t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</si>
  <si>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</si>
  <si>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</si>
  <si>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 xml:space="preserve">Реконструкция инженерной инфраструктуры системы централизованного оповещения населения </t>
  </si>
  <si>
    <t>Вывод из эксплуатации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</si>
  <si>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</si>
  <si>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Капитальный ремонт внутриквартальных проездов и автодорог</t>
  </si>
  <si>
    <t>Раздел 07 "Образование"</t>
  </si>
  <si>
    <t>Подраздел 0709, целевая статья 4520003, вид расходов 327</t>
  </si>
  <si>
    <t>Реконструкция здания УПК по ул. Свердлова, 9 (проектно-изыскательские работы)</t>
  </si>
  <si>
    <t>Раздел 08 "Культура, кинематография и средства массовой информации"</t>
  </si>
  <si>
    <t>Подраздел 0801, целевая статья 4420010, вид расходов 327</t>
  </si>
  <si>
    <t>Реконструкция кинотеатра Родина" под детскую библиотеку и городской архив (проектно-изыскательские работы)</t>
  </si>
  <si>
    <t>Раздел 09 "Здравоохранение и спорт"</t>
  </si>
  <si>
    <t>Подраздел 0902, целевая статья 4820010, вид расходов 327</t>
  </si>
  <si>
    <t>Капитальный ремонт спорткомплекса "Факел" в п.Подгорный (проектно-сметные работы)</t>
  </si>
  <si>
    <t>ВСЕГО</t>
  </si>
  <si>
    <t>Изменения</t>
  </si>
  <si>
    <t xml:space="preserve">Строительство жилого дома №1 в МКР.5; </t>
  </si>
  <si>
    <t>Реконструкция жилых домов Пушкина 25,26</t>
  </si>
  <si>
    <t xml:space="preserve">Строительство жилого дома №7 в МКР.5; </t>
  </si>
  <si>
    <t xml:space="preserve">Строительство 10-этажного 3-секционного жилого дома №29 в микрорайоне №4 </t>
  </si>
  <si>
    <t>Капитальный ремонт жилого фонда города</t>
  </si>
  <si>
    <t>Капитальный ремонт общежитий города (ул.Ленина 45,47,49,12а, ул.Маяковского 12,14, ул.Свердлова 52,67,72, ул.Строительная 27) (приектно-изыскательские работы)</t>
  </si>
  <si>
    <t>Строительство магистральных инженерных сетей 1 Ду 1000</t>
  </si>
  <si>
    <t>Строительство магистральных сетей к жиломудому №2 в МКР 5</t>
  </si>
  <si>
    <t>Реконструкция ул.Ленина-Северная, ул.Курчатова-Королева, ул.Свердлова-Андреева</t>
  </si>
  <si>
    <t>Реконструкция электроснабжения ул.Матросова-Южная</t>
  </si>
  <si>
    <t>Строительство теплосети в районе полощади Победы (проектно-изыскательские работы)</t>
  </si>
  <si>
    <t>Реконструкция проспекта Ленинградский (проектно-изыскательские работы)</t>
  </si>
  <si>
    <t>Реконструкция гидротехнических сооружений на озере "Кантатское водохранилище" (проектно-изыскательские работы)</t>
  </si>
  <si>
    <t>Строительство инженерных коммуникаций в районах индивидуальных жилых застроек: (проектно-изыскательские работы)</t>
  </si>
  <si>
    <t>Капитальный ремонт теплосети 2ду 700 от котельной №1 до микрорайона №4 на участке от ТП-7 до ТП-12 с заменой изоляции</t>
  </si>
  <si>
    <t>Капитальный ремонт бака аккумулятора №2 горячей воды на котельной №4 в п.Подгорный</t>
  </si>
  <si>
    <t>Капитальный ремонт стального бака аккумулятора горячей воды на котельной №1</t>
  </si>
  <si>
    <t>Капитальный ремонт линий электропередач 6 кВ ШО401 и ШО402 от подстанции П-4 п.Подгорный до подстанции П-9 ул.Толстого</t>
  </si>
  <si>
    <t>Расширение городского кладбища (6-я и 7-я очереди)</t>
  </si>
  <si>
    <t>Строительство биотермической ямы в районе полигона твердых бытовых отходов (проектно-изыскательские работы)</t>
  </si>
  <si>
    <t>Строительство биотермической ямы в п.Новый Путь (проектно-изыскательские работы)</t>
  </si>
  <si>
    <t>Строительство полигона твердых бытовых отходов (проектно-изыскательские работы)</t>
  </si>
  <si>
    <t>Строительство спортивного зала при школе №103 (проектно-изыскательские работы)</t>
  </si>
  <si>
    <t>Капитальный ремонт клуба "Старт" в п.Подгорный (проектно-изыскательские работы)</t>
  </si>
  <si>
    <t>Капитальный ремонт концертно-танцевального зала (проектно-изыскательские работы)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</si>
  <si>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</si>
  <si>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</si>
  <si>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Строительство и реконструкция магистральных сетей и подстатций электроснабжения (проектно-изыскательские работы)</t>
  </si>
  <si>
    <t>Реконструкция вестибюля центральной поликлиники</t>
  </si>
  <si>
    <t>Реконструкция инженерных сетей электроосвещения площади Ленина</t>
  </si>
  <si>
    <t>Приобретение оборудования для детских дошкольных учреждений</t>
  </si>
  <si>
    <t>Капитальный ремонт д/к 54</t>
  </si>
  <si>
    <t>Строительство односекционных жилого дома по ул.Толстого 12, квартал 4,  район Первомайский (строительный номер ул.Толстого 22"б")</t>
  </si>
  <si>
    <t>от 12.12.2006 № 22-134Р"</t>
  </si>
  <si>
    <t>"Приложение № 10</t>
  </si>
  <si>
    <t>от ____________ № _______</t>
  </si>
  <si>
    <t>Подраздел 0701, целевая статья 4200013, вид расходов 327</t>
  </si>
  <si>
    <t>Подраздел 0702, целевая статья 4210014, вид расходов 327</t>
  </si>
  <si>
    <t>Подраздел 0801, целевая статья 4400002, вид расходов 327</t>
  </si>
  <si>
    <t xml:space="preserve">Подраздел 0901, целевая статья 471 00 02, вид расходов 327 </t>
  </si>
  <si>
    <t>к решению Совета депутатов</t>
  </si>
  <si>
    <t>Подраздел 0502, целевая статья 6000011, вид расходов 809</t>
  </si>
  <si>
    <r>
      <t xml:space="preserve">Подраздел 0502, целевая статья </t>
    </r>
    <r>
      <rPr>
        <b/>
        <sz val="10"/>
        <color indexed="10"/>
        <rFont val="Times New Roman"/>
        <family val="1"/>
      </rPr>
      <t>6000011</t>
    </r>
    <r>
      <rPr>
        <b/>
        <sz val="10"/>
        <rFont val="Times New Roman"/>
        <family val="1"/>
      </rPr>
      <t>, вид расходов 412</t>
    </r>
  </si>
  <si>
    <t>Бюджетополучатель</t>
  </si>
  <si>
    <t>МУ "Управление капитального строительства"</t>
  </si>
  <si>
    <t>Управление образования</t>
  </si>
  <si>
    <t>Приложение № 5</t>
  </si>
  <si>
    <t>СПРАВОЧНО</t>
  </si>
  <si>
    <t xml:space="preserve">Изменения </t>
  </si>
  <si>
    <r>
      <t xml:space="preserve">Распределение в 2007 году </t>
    </r>
    <r>
      <rPr>
        <b/>
        <sz val="12"/>
        <rFont val="Times New Roman"/>
        <family val="1"/>
      </rPr>
      <t xml:space="preserve">остатка субвенции по состоянию на 01.01.2007 года, выделяемой в соответствии со статьей 43 Федерального закона "О федеральном бюджете на 2006 год" бюджету ЗАТО Железногорск на развитие социальной и инженерной инфраструктуры </t>
    </r>
  </si>
  <si>
    <t>Капитальный ремонт жилого фонда поселков города</t>
  </si>
  <si>
    <t>План, тыс.руб.</t>
  </si>
  <si>
    <t>Профинансировано за 1 полугодие 2007г.</t>
  </si>
  <si>
    <t>Раздел 03 "Национальная и правоохранительная деятельность"</t>
  </si>
  <si>
    <t>Капитальный ремонт д/к 31</t>
  </si>
  <si>
    <t>Подраздел 0701, целевая статья 4200000, вид расходов 327</t>
  </si>
  <si>
    <t>Подраздел 0502, целевая статья 3510000, вид расходов 411</t>
  </si>
  <si>
    <t>ПСД на строительство лыжной базы "Снежинка"</t>
  </si>
  <si>
    <t>Окончание строительства жилого дома 9/6 в п.Подгорный</t>
  </si>
  <si>
    <t>ПСД 3-х жилых домов для соцального найма</t>
  </si>
  <si>
    <t>ПСД на магистральные сети электроснабжения и подстанций МКР № 3,4,5</t>
  </si>
  <si>
    <t>Завершение реконструкции очистных сооружений п.Подгорный</t>
  </si>
  <si>
    <t>Подраздел 0502, целевая статья 6000000, вид расходов 807</t>
  </si>
  <si>
    <t>Подраздел 0104, целевая статья 0010000, вид расходов 005</t>
  </si>
  <si>
    <t>Подраздел 0502, целевая статья 6000000, вид расходов 412</t>
  </si>
  <si>
    <t>ПСД на беговую дорожку вокруг городского озера</t>
  </si>
  <si>
    <t>Подраздел 0902, целевая статья 4820000, вид расходов 327</t>
  </si>
  <si>
    <t>ПСД для строительства здания РЭО ОГИБДД УВД МАВ России</t>
  </si>
  <si>
    <t>Подраздел 0502, целевая статья 6000000, вид расходов 806</t>
  </si>
  <si>
    <t>Раздел 01 "Общегосударственные вопросы"</t>
  </si>
  <si>
    <t>Подраздел 0302, целевая статья 2020000, вид расходов 253</t>
  </si>
  <si>
    <t>Раздел 08 "Культура"</t>
  </si>
  <si>
    <t>Подраздел 0801, целевая статья 4400000, вид расходов 327</t>
  </si>
  <si>
    <t>ПИР  по объекту "Электроосвещение автомобильной дороги на городское кладбище"</t>
  </si>
  <si>
    <t>Устройство блока электронагрева для подогрева сетевой воды в бойлерной п.Первомайский</t>
  </si>
  <si>
    <t>Разработка ПСД на капитальный ремонт подвального помещения по ул.Свердлова,52 театра Золотой ключик</t>
  </si>
  <si>
    <t>Перечень объектов МУ "УКС" подлежащих капитальному ремонту и капитальному строительству в 2007 году за счет средств бюджета ЗАТО Железногорск</t>
  </si>
  <si>
    <t>Подраздел 0501, целевая статья 1020000, вид расходов 214</t>
  </si>
  <si>
    <t>Капитальный ремонт электрических сетей поселка "Новый путь"</t>
  </si>
  <si>
    <t>Капитальный ремонт трансформаторной подстанции в поселке "Тартат"</t>
  </si>
  <si>
    <t>изменения</t>
  </si>
  <si>
    <t>ПСД на капитальный ремонт здания администрации</t>
  </si>
  <si>
    <t>Разработка ПСД и выполнение строительно-монтажных работ по капитальому ремонту электроосвещения площади Ленина</t>
  </si>
  <si>
    <t>Разработка ПСД на капитальный ремонт зоопарка, площади в районе клуба "Спутник", парка аттракционов</t>
  </si>
  <si>
    <t>Разработка ПСД для строительства кольцевой развязки в районе проспекта Ленинградский №1 и ул.60 лет ВЛКСМ</t>
  </si>
  <si>
    <t>ПСД для строительства здания РЭО ОГИБДД УВД МВД России</t>
  </si>
  <si>
    <t>Строительство односекционного жилого дома № 12 по ул.Толстого, квартал 4, район Первомайский (строительный № 22 "б")</t>
  </si>
  <si>
    <t>Раздел 03 "Национальная безопасность и правоохранительная деятельность"</t>
  </si>
  <si>
    <t>Приложение № 16</t>
  </si>
  <si>
    <t>"Приложение № 16</t>
  </si>
  <si>
    <t>от 06.12.2007 №35-243Р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</si>
</sst>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  <numFmt numFmtId="186" formatCode="#,##0.0000"/>
    <numFmt numFmtId="187" formatCode="#,##0.000"/>
  </numFmts>
  <fonts count="20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1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81" fontId="2" fillId="2" borderId="5" xfId="0" applyNumberFormat="1" applyFont="1" applyFill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1" fontId="9" fillId="2" borderId="2" xfId="0" applyNumberFormat="1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81" fontId="2" fillId="2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2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181" fontId="3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81" fontId="6" fillId="2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180" fontId="4" fillId="0" borderId="9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5" fillId="2" borderId="10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7" fillId="2" borderId="13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 wrapText="1"/>
    </xf>
    <xf numFmtId="181" fontId="9" fillId="2" borderId="14" xfId="0" applyNumberFormat="1" applyFont="1" applyFill="1" applyBorder="1" applyAlignment="1">
      <alignment horizontal="center" vertical="center"/>
    </xf>
    <xf numFmtId="181" fontId="9" fillId="2" borderId="12" xfId="0" applyNumberFormat="1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181" fontId="6" fillId="2" borderId="14" xfId="0" applyNumberFormat="1" applyFont="1" applyFill="1" applyBorder="1" applyAlignment="1">
      <alignment horizontal="center" vertical="center"/>
    </xf>
    <xf numFmtId="181" fontId="3" fillId="2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81" fontId="10" fillId="0" borderId="12" xfId="0" applyNumberFormat="1" applyFont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181" fontId="5" fillId="2" borderId="17" xfId="0" applyNumberFormat="1" applyFont="1" applyFill="1" applyBorder="1" applyAlignment="1">
      <alignment horizontal="center" vertical="center" wrapText="1"/>
    </xf>
    <xf numFmtId="181" fontId="2" fillId="2" borderId="12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 wrapText="1"/>
    </xf>
    <xf numFmtId="181" fontId="9" fillId="2" borderId="18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/>
    </xf>
    <xf numFmtId="181" fontId="6" fillId="2" borderId="18" xfId="0" applyNumberFormat="1" applyFont="1" applyFill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 wrapText="1"/>
    </xf>
    <xf numFmtId="183" fontId="1" fillId="0" borderId="3" xfId="0" applyNumberFormat="1" applyFont="1" applyBorder="1" applyAlignment="1">
      <alignment horizontal="center" vertical="center"/>
    </xf>
    <xf numFmtId="183" fontId="1" fillId="0" borderId="19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181" fontId="2" fillId="2" borderId="21" xfId="0" applyNumberFormat="1" applyFont="1" applyFill="1" applyBorder="1" applyAlignment="1">
      <alignment horizontal="center" vertical="center"/>
    </xf>
    <xf numFmtId="181" fontId="6" fillId="2" borderId="22" xfId="0" applyNumberFormat="1" applyFont="1" applyFill="1" applyBorder="1" applyAlignment="1">
      <alignment horizontal="center" vertical="center"/>
    </xf>
    <xf numFmtId="181" fontId="6" fillId="2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1" fontId="2" fillId="2" borderId="14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81" fontId="6" fillId="2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1" fontId="6" fillId="3" borderId="13" xfId="0" applyNumberFormat="1" applyFont="1" applyFill="1" applyBorder="1" applyAlignment="1">
      <alignment horizontal="center" vertical="center" wrapText="1"/>
    </xf>
    <xf numFmtId="181" fontId="6" fillId="3" borderId="3" xfId="0" applyNumberFormat="1" applyFont="1" applyFill="1" applyBorder="1" applyAlignment="1">
      <alignment horizontal="center" vertical="center" wrapText="1"/>
    </xf>
    <xf numFmtId="181" fontId="5" fillId="3" borderId="3" xfId="0" applyNumberFormat="1" applyFont="1" applyFill="1" applyBorder="1" applyAlignment="1">
      <alignment horizontal="center" vertical="center" wrapText="1"/>
    </xf>
    <xf numFmtId="181" fontId="2" fillId="3" borderId="1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6" xfId="0" applyFont="1" applyFill="1" applyBorder="1" applyAlignment="1">
      <alignment vertical="center" wrapText="1"/>
    </xf>
    <xf numFmtId="181" fontId="2" fillId="2" borderId="4" xfId="0" applyNumberFormat="1" applyFont="1" applyFill="1" applyBorder="1" applyAlignment="1">
      <alignment horizontal="center" vertical="center" wrapText="1"/>
    </xf>
    <xf numFmtId="184" fontId="2" fillId="0" borderId="27" xfId="0" applyNumberFormat="1" applyFont="1" applyBorder="1" applyAlignment="1">
      <alignment horizontal="center" vertical="center" wrapText="1"/>
    </xf>
    <xf numFmtId="181" fontId="2" fillId="0" borderId="25" xfId="0" applyNumberFormat="1" applyFont="1" applyBorder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 wrapText="1"/>
    </xf>
    <xf numFmtId="181" fontId="11" fillId="2" borderId="12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Border="1" applyAlignment="1">
      <alignment horizontal="center" vertical="center" wrapText="1"/>
    </xf>
    <xf numFmtId="181" fontId="11" fillId="2" borderId="14" xfId="0" applyNumberFormat="1" applyFont="1" applyFill="1" applyBorder="1" applyAlignment="1">
      <alignment horizontal="center" vertical="center" wrapText="1"/>
    </xf>
    <xf numFmtId="181" fontId="11" fillId="2" borderId="13" xfId="0" applyNumberFormat="1" applyFont="1" applyFill="1" applyBorder="1" applyAlignment="1">
      <alignment horizontal="center" vertical="center" wrapText="1"/>
    </xf>
    <xf numFmtId="184" fontId="11" fillId="0" borderId="7" xfId="0" applyNumberFormat="1" applyFont="1" applyBorder="1" applyAlignment="1">
      <alignment horizontal="center" vertical="center" wrapText="1"/>
    </xf>
    <xf numFmtId="181" fontId="14" fillId="2" borderId="17" xfId="0" applyNumberFormat="1" applyFont="1" applyFill="1" applyBorder="1" applyAlignment="1">
      <alignment horizontal="center" vertical="center" wrapText="1"/>
    </xf>
    <xf numFmtId="181" fontId="11" fillId="3" borderId="13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184" fontId="1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80" fontId="15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81" fontId="16" fillId="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182" fontId="0" fillId="0" borderId="0" xfId="0" applyNumberForma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182" fontId="11" fillId="0" borderId="20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81" fontId="7" fillId="0" borderId="20" xfId="0" applyNumberFormat="1" applyFont="1" applyBorder="1" applyAlignment="1">
      <alignment horizontal="center" vertical="center" wrapText="1"/>
    </xf>
    <xf numFmtId="181" fontId="11" fillId="0" borderId="20" xfId="0" applyNumberFormat="1" applyFont="1" applyBorder="1" applyAlignment="1">
      <alignment horizontal="center" vertical="center" wrapText="1"/>
    </xf>
    <xf numFmtId="182" fontId="10" fillId="0" borderId="20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vertical="center" wrapText="1"/>
    </xf>
    <xf numFmtId="181" fontId="10" fillId="0" borderId="20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82" fontId="11" fillId="0" borderId="20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 wrapText="1"/>
    </xf>
    <xf numFmtId="181" fontId="6" fillId="0" borderId="20" xfId="0" applyNumberFormat="1" applyFont="1" applyBorder="1" applyAlignment="1">
      <alignment horizontal="center" vertical="center" wrapText="1"/>
    </xf>
    <xf numFmtId="181" fontId="9" fillId="0" borderId="2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182" fontId="9" fillId="0" borderId="20" xfId="0" applyNumberFormat="1" applyFont="1" applyBorder="1" applyAlignment="1">
      <alignment horizontal="center" vertical="center"/>
    </xf>
    <xf numFmtId="181" fontId="7" fillId="2" borderId="20" xfId="0" applyNumberFormat="1" applyFont="1" applyFill="1" applyBorder="1" applyAlignment="1">
      <alignment horizontal="center" vertical="center" wrapText="1"/>
    </xf>
    <xf numFmtId="182" fontId="7" fillId="2" borderId="20" xfId="0" applyNumberFormat="1" applyFont="1" applyFill="1" applyBorder="1" applyAlignment="1">
      <alignment horizontal="center" vertical="center" wrapText="1"/>
    </xf>
    <xf numFmtId="181" fontId="9" fillId="2" borderId="20" xfId="0" applyNumberFormat="1" applyFont="1" applyFill="1" applyBorder="1" applyAlignment="1">
      <alignment horizontal="center" vertical="center"/>
    </xf>
    <xf numFmtId="181" fontId="6" fillId="2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182" fontId="2" fillId="2" borderId="20" xfId="0" applyNumberFormat="1" applyFont="1" applyFill="1" applyBorder="1" applyAlignment="1">
      <alignment horizontal="center" vertical="center"/>
    </xf>
    <xf numFmtId="181" fontId="5" fillId="2" borderId="20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81" fontId="11" fillId="2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81" fontId="4" fillId="2" borderId="20" xfId="0" applyNumberFormat="1" applyFont="1" applyFill="1" applyBorder="1" applyAlignment="1">
      <alignment horizontal="center" vertical="center"/>
    </xf>
    <xf numFmtId="182" fontId="7" fillId="2" borderId="20" xfId="0" applyNumberFormat="1" applyFont="1" applyFill="1" applyBorder="1" applyAlignment="1">
      <alignment horizontal="center" vertical="center"/>
    </xf>
    <xf numFmtId="182" fontId="6" fillId="2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justify" vertical="center" wrapText="1"/>
    </xf>
    <xf numFmtId="183" fontId="1" fillId="0" borderId="20" xfId="0" applyNumberFormat="1" applyFont="1" applyBorder="1" applyAlignment="1">
      <alignment horizontal="center" vertical="center"/>
    </xf>
    <xf numFmtId="183" fontId="1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81" fontId="5" fillId="2" borderId="20" xfId="0" applyNumberFormat="1" applyFont="1" applyFill="1" applyBorder="1" applyAlignment="1">
      <alignment horizontal="center" vertical="center"/>
    </xf>
    <xf numFmtId="181" fontId="14" fillId="2" borderId="20" xfId="0" applyNumberFormat="1" applyFont="1" applyFill="1" applyBorder="1" applyAlignment="1">
      <alignment horizontal="center" vertical="center"/>
    </xf>
    <xf numFmtId="182" fontId="5" fillId="2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vertical="center" wrapText="1"/>
    </xf>
    <xf numFmtId="182" fontId="11" fillId="2" borderId="20" xfId="0" applyNumberFormat="1" applyFont="1" applyFill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182" fontId="10" fillId="2" borderId="20" xfId="0" applyNumberFormat="1" applyFont="1" applyFill="1" applyBorder="1" applyAlignment="1">
      <alignment horizontal="center" vertical="center"/>
    </xf>
    <xf numFmtId="182" fontId="14" fillId="2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184" fontId="7" fillId="0" borderId="20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181" fontId="7" fillId="2" borderId="20" xfId="0" applyNumberFormat="1" applyFont="1" applyFill="1" applyBorder="1" applyAlignment="1">
      <alignment horizontal="center" vertical="center"/>
    </xf>
    <xf numFmtId="187" fontId="11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20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justify" vertical="center" wrapText="1"/>
    </xf>
    <xf numFmtId="182" fontId="6" fillId="0" borderId="20" xfId="0" applyNumberFormat="1" applyFont="1" applyBorder="1" applyAlignment="1">
      <alignment horizontal="center" vertical="center" wrapText="1"/>
    </xf>
    <xf numFmtId="184" fontId="11" fillId="0" borderId="4" xfId="0" applyNumberFormat="1" applyFont="1" applyBorder="1" applyAlignment="1">
      <alignment horizontal="center" vertical="center" wrapText="1"/>
    </xf>
    <xf numFmtId="184" fontId="11" fillId="0" borderId="25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181" fontId="11" fillId="2" borderId="4" xfId="0" applyNumberFormat="1" applyFont="1" applyFill="1" applyBorder="1" applyAlignment="1">
      <alignment horizontal="center" vertical="center" wrapText="1"/>
    </xf>
    <xf numFmtId="181" fontId="11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81" fontId="11" fillId="0" borderId="28" xfId="0" applyNumberFormat="1" applyFont="1" applyBorder="1" applyAlignment="1">
      <alignment horizontal="center" vertical="center" wrapText="1"/>
    </xf>
    <xf numFmtId="181" fontId="11" fillId="0" borderId="25" xfId="0" applyNumberFormat="1" applyFont="1" applyBorder="1" applyAlignment="1">
      <alignment horizontal="center" vertical="center" wrapText="1"/>
    </xf>
    <xf numFmtId="181" fontId="11" fillId="0" borderId="12" xfId="0" applyNumberFormat="1" applyFont="1" applyBorder="1" applyAlignment="1">
      <alignment horizontal="center" vertical="center" wrapText="1"/>
    </xf>
    <xf numFmtId="181" fontId="11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9">
      <selection activeCell="B40" sqref="B40"/>
    </sheetView>
  </sheetViews>
  <sheetFormatPr defaultColWidth="9.140625" defaultRowHeight="12.75"/>
  <cols>
    <col min="1" max="1" width="4.421875" style="102" customWidth="1"/>
    <col min="2" max="2" width="42.28125" style="0" customWidth="1"/>
    <col min="3" max="3" width="15.140625" style="0" hidden="1" customWidth="1"/>
    <col min="4" max="4" width="14.57421875" style="45" hidden="1" customWidth="1"/>
    <col min="5" max="5" width="13.57421875" style="45" customWidth="1"/>
    <col min="6" max="6" width="14.8515625" style="60" customWidth="1"/>
    <col min="7" max="7" width="11.28125" style="0" customWidth="1"/>
    <col min="8" max="8" width="15.00390625" style="0" customWidth="1"/>
  </cols>
  <sheetData>
    <row r="1" spans="1:6" ht="15.75">
      <c r="A1" s="85"/>
      <c r="B1" s="132" t="s">
        <v>79</v>
      </c>
      <c r="D1" s="1"/>
      <c r="E1" s="1"/>
      <c r="F1" s="84" t="s">
        <v>78</v>
      </c>
    </row>
    <row r="2" spans="1:6" ht="15.75">
      <c r="A2" s="85"/>
      <c r="B2" s="2"/>
      <c r="D2" s="1"/>
      <c r="E2" s="1"/>
      <c r="F2" s="84" t="s">
        <v>72</v>
      </c>
    </row>
    <row r="3" spans="1:6" ht="13.5" customHeight="1">
      <c r="A3" s="85"/>
      <c r="B3" s="2"/>
      <c r="D3" s="1"/>
      <c r="E3" s="1"/>
      <c r="F3" s="84" t="s">
        <v>67</v>
      </c>
    </row>
    <row r="4" spans="1:6" ht="13.5" customHeight="1">
      <c r="A4" s="85"/>
      <c r="B4" s="2"/>
      <c r="D4" s="1"/>
      <c r="E4" s="1"/>
      <c r="F4" s="84" t="s">
        <v>66</v>
      </c>
    </row>
    <row r="5" spans="1:6" ht="13.5" customHeight="1">
      <c r="A5" s="85"/>
      <c r="B5" s="2"/>
      <c r="D5" s="1"/>
      <c r="E5" s="1"/>
      <c r="F5" s="84" t="s">
        <v>0</v>
      </c>
    </row>
    <row r="6" spans="1:6" ht="13.5" customHeight="1">
      <c r="A6" s="85"/>
      <c r="B6" s="2"/>
      <c r="D6" s="1"/>
      <c r="E6" s="1"/>
      <c r="F6" s="84" t="s">
        <v>65</v>
      </c>
    </row>
    <row r="7" spans="1:5" ht="13.5" customHeight="1">
      <c r="A7" s="85"/>
      <c r="B7" s="2"/>
      <c r="C7" s="82"/>
      <c r="D7" s="1"/>
      <c r="E7" s="1"/>
    </row>
    <row r="8" spans="1:8" ht="48.75" customHeight="1">
      <c r="A8" s="209" t="s">
        <v>81</v>
      </c>
      <c r="B8" s="209"/>
      <c r="C8" s="209"/>
      <c r="D8" s="209"/>
      <c r="E8" s="209"/>
      <c r="F8" s="209"/>
      <c r="G8" s="209"/>
      <c r="H8" s="209"/>
    </row>
    <row r="9" spans="1:5" ht="15" customHeight="1" thickBot="1">
      <c r="A9" s="86"/>
      <c r="B9" s="26"/>
      <c r="C9" s="26"/>
      <c r="D9" s="26"/>
      <c r="E9" s="26"/>
    </row>
    <row r="10" spans="1:8" ht="29.25" thickBot="1">
      <c r="A10" s="87" t="s">
        <v>1</v>
      </c>
      <c r="B10" s="3" t="s">
        <v>2</v>
      </c>
      <c r="C10" s="4" t="s">
        <v>3</v>
      </c>
      <c r="D10" s="27" t="s">
        <v>31</v>
      </c>
      <c r="E10" s="27" t="s">
        <v>75</v>
      </c>
      <c r="F10" s="4" t="s">
        <v>3</v>
      </c>
      <c r="G10" s="128" t="s">
        <v>80</v>
      </c>
      <c r="H10" s="4" t="s">
        <v>3</v>
      </c>
    </row>
    <row r="11" spans="1:8" ht="33" customHeight="1" thickBot="1">
      <c r="A11" s="88">
        <v>1</v>
      </c>
      <c r="B11" s="53" t="s">
        <v>4</v>
      </c>
      <c r="C11" s="31">
        <f>SUM(C12,C26,C49)</f>
        <v>98026.32143</v>
      </c>
      <c r="D11" s="28">
        <f>SUM(D12,D26,D49)</f>
        <v>60250.698690000005</v>
      </c>
      <c r="E11" s="31"/>
      <c r="F11" s="31">
        <f>SUM(F12,F26,F49)</f>
        <v>158277.02012000003</v>
      </c>
      <c r="G11" s="28">
        <f>SUM(G12,G26,G49,G55)</f>
        <v>0</v>
      </c>
      <c r="H11" s="31">
        <f>SUM(H12,H26,H49,H55)</f>
        <v>158277.02012000003</v>
      </c>
    </row>
    <row r="12" spans="1:8" ht="25.5">
      <c r="A12" s="89">
        <v>2</v>
      </c>
      <c r="B12" s="54" t="s">
        <v>5</v>
      </c>
      <c r="C12" s="32">
        <f>SUM(C15:C22)</f>
        <v>16726</v>
      </c>
      <c r="D12" s="29">
        <f>SUM(D13:D25)</f>
        <v>16223.79075</v>
      </c>
      <c r="E12" s="210" t="s">
        <v>76</v>
      </c>
      <c r="F12" s="70">
        <f>SUM(F13:F25)</f>
        <v>32949.79075</v>
      </c>
      <c r="G12" s="29">
        <f>SUM(G13:G25)</f>
        <v>0</v>
      </c>
      <c r="H12" s="70">
        <f>SUM(H13:H25)</f>
        <v>32949.79075</v>
      </c>
    </row>
    <row r="13" spans="1:8" ht="14.25">
      <c r="A13" s="89">
        <v>3</v>
      </c>
      <c r="B13" s="46" t="s">
        <v>32</v>
      </c>
      <c r="C13" s="57"/>
      <c r="D13" s="47">
        <v>150.14591</v>
      </c>
      <c r="E13" s="211"/>
      <c r="F13" s="61">
        <f aca="true" t="shared" si="0" ref="F13:F25">C13+D13</f>
        <v>150.14591</v>
      </c>
      <c r="H13" s="61">
        <f aca="true" t="shared" si="1" ref="H13:H25">F13+G13</f>
        <v>150.14591</v>
      </c>
    </row>
    <row r="14" spans="1:8" ht="14.25">
      <c r="A14" s="89">
        <v>4</v>
      </c>
      <c r="B14" s="46" t="s">
        <v>33</v>
      </c>
      <c r="C14" s="57"/>
      <c r="D14" s="47">
        <v>0.63128</v>
      </c>
      <c r="E14" s="211"/>
      <c r="F14" s="61">
        <f t="shared" si="0"/>
        <v>0.63128</v>
      </c>
      <c r="H14" s="61">
        <f t="shared" si="1"/>
        <v>0.63128</v>
      </c>
    </row>
    <row r="15" spans="1:8" ht="21" customHeight="1">
      <c r="A15" s="90">
        <v>5</v>
      </c>
      <c r="B15" s="55" t="s">
        <v>6</v>
      </c>
      <c r="C15" s="58">
        <v>9910</v>
      </c>
      <c r="D15" s="48">
        <f>5562+2947.83088</f>
        <v>8509.83088</v>
      </c>
      <c r="E15" s="211"/>
      <c r="F15" s="61">
        <f t="shared" si="0"/>
        <v>18419.83088</v>
      </c>
      <c r="H15" s="61">
        <f t="shared" si="1"/>
        <v>18419.83088</v>
      </c>
    </row>
    <row r="16" spans="1:8" ht="13.5">
      <c r="A16" s="90">
        <v>6</v>
      </c>
      <c r="B16" s="46" t="s">
        <v>34</v>
      </c>
      <c r="C16" s="58"/>
      <c r="D16" s="48">
        <v>851.78314</v>
      </c>
      <c r="E16" s="211"/>
      <c r="F16" s="61">
        <f t="shared" si="0"/>
        <v>851.78314</v>
      </c>
      <c r="H16" s="61">
        <f t="shared" si="1"/>
        <v>851.78314</v>
      </c>
    </row>
    <row r="17" spans="1:8" ht="27">
      <c r="A17" s="90">
        <v>7</v>
      </c>
      <c r="B17" s="55" t="s">
        <v>7</v>
      </c>
      <c r="C17" s="58">
        <v>5000</v>
      </c>
      <c r="D17" s="48">
        <v>3370.01208</v>
      </c>
      <c r="E17" s="211"/>
      <c r="F17" s="61">
        <f t="shared" si="0"/>
        <v>8370.01208</v>
      </c>
      <c r="H17" s="61">
        <f t="shared" si="1"/>
        <v>8370.01208</v>
      </c>
    </row>
    <row r="18" spans="1:8" ht="27" hidden="1">
      <c r="A18" s="90">
        <v>8</v>
      </c>
      <c r="B18" s="49" t="s">
        <v>35</v>
      </c>
      <c r="C18" s="58"/>
      <c r="D18" s="48">
        <v>0</v>
      </c>
      <c r="E18" s="211"/>
      <c r="F18" s="61">
        <f t="shared" si="0"/>
        <v>0</v>
      </c>
      <c r="H18" s="61">
        <f t="shared" si="1"/>
        <v>0</v>
      </c>
    </row>
    <row r="19" spans="1:8" ht="54">
      <c r="A19" s="90">
        <v>8</v>
      </c>
      <c r="B19" s="56" t="s">
        <v>64</v>
      </c>
      <c r="C19" s="58"/>
      <c r="D19" s="48">
        <v>1986</v>
      </c>
      <c r="E19" s="211"/>
      <c r="F19" s="61">
        <f t="shared" si="0"/>
        <v>1986</v>
      </c>
      <c r="H19" s="61">
        <f t="shared" si="1"/>
        <v>1986</v>
      </c>
    </row>
    <row r="20" spans="1:8" ht="27">
      <c r="A20" s="91">
        <v>9</v>
      </c>
      <c r="B20" s="56" t="s">
        <v>8</v>
      </c>
      <c r="C20" s="59">
        <v>384</v>
      </c>
      <c r="D20" s="48">
        <v>-383.02863</v>
      </c>
      <c r="E20" s="211"/>
      <c r="F20" s="61">
        <f t="shared" si="0"/>
        <v>0.971369999999979</v>
      </c>
      <c r="H20" s="61">
        <f t="shared" si="1"/>
        <v>0.971369999999979</v>
      </c>
    </row>
    <row r="21" spans="1:8" ht="34.5" customHeight="1">
      <c r="A21" s="90">
        <v>10</v>
      </c>
      <c r="B21" s="56" t="s">
        <v>9</v>
      </c>
      <c r="C21" s="59">
        <v>184</v>
      </c>
      <c r="D21" s="50">
        <v>-183.12415</v>
      </c>
      <c r="E21" s="211"/>
      <c r="F21" s="61">
        <f t="shared" si="0"/>
        <v>0.875850000000014</v>
      </c>
      <c r="H21" s="61">
        <f t="shared" si="1"/>
        <v>0.875850000000014</v>
      </c>
    </row>
    <row r="22" spans="1:8" ht="27" hidden="1">
      <c r="A22" s="90">
        <v>11</v>
      </c>
      <c r="B22" s="56" t="s">
        <v>10</v>
      </c>
      <c r="C22" s="59">
        <v>1248</v>
      </c>
      <c r="D22" s="51">
        <v>-1248</v>
      </c>
      <c r="E22" s="211"/>
      <c r="F22" s="61">
        <f t="shared" si="0"/>
        <v>0</v>
      </c>
      <c r="H22" s="61">
        <f t="shared" si="1"/>
        <v>0</v>
      </c>
    </row>
    <row r="23" spans="1:8" ht="16.5" customHeight="1">
      <c r="A23" s="90">
        <v>12</v>
      </c>
      <c r="B23" s="49" t="s">
        <v>36</v>
      </c>
      <c r="C23" s="59"/>
      <c r="D23" s="50">
        <v>1541.40676</v>
      </c>
      <c r="E23" s="211"/>
      <c r="F23" s="61">
        <f t="shared" si="0"/>
        <v>1541.40676</v>
      </c>
      <c r="H23" s="61">
        <f t="shared" si="1"/>
        <v>1541.40676</v>
      </c>
    </row>
    <row r="24" spans="1:8" ht="19.5" customHeight="1">
      <c r="A24" s="90">
        <v>13</v>
      </c>
      <c r="B24" s="49" t="s">
        <v>82</v>
      </c>
      <c r="C24" s="59"/>
      <c r="D24" s="50">
        <v>128.13348</v>
      </c>
      <c r="E24" s="211"/>
      <c r="F24" s="61">
        <f t="shared" si="0"/>
        <v>128.13348</v>
      </c>
      <c r="H24" s="61">
        <f t="shared" si="1"/>
        <v>128.13348</v>
      </c>
    </row>
    <row r="25" spans="1:8" ht="54">
      <c r="A25" s="90">
        <v>14</v>
      </c>
      <c r="B25" s="49" t="s">
        <v>37</v>
      </c>
      <c r="C25" s="59"/>
      <c r="D25" s="50">
        <v>1500</v>
      </c>
      <c r="E25" s="212"/>
      <c r="F25" s="61">
        <f t="shared" si="0"/>
        <v>1500</v>
      </c>
      <c r="H25" s="61">
        <f t="shared" si="1"/>
        <v>1500</v>
      </c>
    </row>
    <row r="26" spans="1:8" ht="24.75" customHeight="1">
      <c r="A26" s="90">
        <v>15</v>
      </c>
      <c r="B26" s="8" t="s">
        <v>11</v>
      </c>
      <c r="C26" s="9">
        <f>SUM(C27:C43)</f>
        <v>71170.32143</v>
      </c>
      <c r="D26" s="37">
        <f>SUM(D27:D48)</f>
        <v>39355.10607</v>
      </c>
      <c r="E26" s="33"/>
      <c r="F26" s="33">
        <f>SUM(F27:F48)</f>
        <v>110525.42750000002</v>
      </c>
      <c r="G26" s="37">
        <f>SUM(G27:G48)</f>
        <v>0</v>
      </c>
      <c r="H26" s="33">
        <f>SUM(H27:H48)</f>
        <v>110525.42750000002</v>
      </c>
    </row>
    <row r="27" spans="1:8" ht="27" customHeight="1">
      <c r="A27" s="90">
        <v>16</v>
      </c>
      <c r="B27" s="10" t="s">
        <v>12</v>
      </c>
      <c r="C27" s="6">
        <v>23898.33427</v>
      </c>
      <c r="D27" s="50">
        <v>5597.43039</v>
      </c>
      <c r="E27" s="211" t="s">
        <v>76</v>
      </c>
      <c r="F27" s="61">
        <f aca="true" t="shared" si="2" ref="F27:F48">C27+D27</f>
        <v>29495.76466</v>
      </c>
      <c r="H27" s="61">
        <f aca="true" t="shared" si="3" ref="H27:H48">F27+G27</f>
        <v>29495.76466</v>
      </c>
    </row>
    <row r="28" spans="1:8" ht="24" customHeight="1">
      <c r="A28" s="90">
        <v>17</v>
      </c>
      <c r="B28" s="10" t="s">
        <v>13</v>
      </c>
      <c r="C28" s="6">
        <v>5344.98716</v>
      </c>
      <c r="D28" s="50">
        <f>-1804.87802+17100</f>
        <v>15295.12198</v>
      </c>
      <c r="E28" s="211"/>
      <c r="F28" s="61">
        <f t="shared" si="2"/>
        <v>20640.10914</v>
      </c>
      <c r="G28" s="110"/>
      <c r="H28" s="61">
        <f t="shared" si="3"/>
        <v>20640.10914</v>
      </c>
    </row>
    <row r="29" spans="1:8" ht="26.25" customHeight="1">
      <c r="A29" s="90">
        <v>18</v>
      </c>
      <c r="B29" s="62" t="s">
        <v>38</v>
      </c>
      <c r="C29" s="58"/>
      <c r="D29" s="50">
        <v>152.47289</v>
      </c>
      <c r="E29" s="211"/>
      <c r="F29" s="61">
        <f t="shared" si="2"/>
        <v>152.47289</v>
      </c>
      <c r="H29" s="61">
        <f t="shared" si="3"/>
        <v>152.47289</v>
      </c>
    </row>
    <row r="30" spans="1:8" ht="26.25" customHeight="1">
      <c r="A30" s="90">
        <v>19</v>
      </c>
      <c r="B30" s="62" t="s">
        <v>39</v>
      </c>
      <c r="C30" s="58"/>
      <c r="D30" s="50">
        <v>4894.29366</v>
      </c>
      <c r="E30" s="211"/>
      <c r="F30" s="61">
        <f t="shared" si="2"/>
        <v>4894.29366</v>
      </c>
      <c r="G30" s="110"/>
      <c r="H30" s="61">
        <f t="shared" si="3"/>
        <v>4894.29366</v>
      </c>
    </row>
    <row r="31" spans="1:8" ht="27" customHeight="1">
      <c r="A31" s="90">
        <v>20</v>
      </c>
      <c r="B31" s="44" t="s">
        <v>61</v>
      </c>
      <c r="C31" s="58">
        <v>0</v>
      </c>
      <c r="D31" s="50">
        <v>4000</v>
      </c>
      <c r="E31" s="211"/>
      <c r="F31" s="61">
        <f t="shared" si="2"/>
        <v>4000</v>
      </c>
      <c r="G31" s="110"/>
      <c r="H31" s="61">
        <f>F31+G31</f>
        <v>4000</v>
      </c>
    </row>
    <row r="32" spans="1:8" ht="27" customHeight="1">
      <c r="A32" s="90">
        <v>21</v>
      </c>
      <c r="B32" s="44" t="s">
        <v>14</v>
      </c>
      <c r="C32" s="58">
        <v>7000</v>
      </c>
      <c r="D32" s="50">
        <v>3421.34086</v>
      </c>
      <c r="E32" s="211"/>
      <c r="F32" s="61">
        <f t="shared" si="2"/>
        <v>10421.34086</v>
      </c>
      <c r="G32" s="110"/>
      <c r="H32" s="61">
        <f t="shared" si="3"/>
        <v>10421.34086</v>
      </c>
    </row>
    <row r="33" spans="1:8" ht="27" customHeight="1">
      <c r="A33" s="90">
        <v>22</v>
      </c>
      <c r="B33" s="46" t="s">
        <v>40</v>
      </c>
      <c r="C33" s="58"/>
      <c r="D33" s="50">
        <v>208.34888</v>
      </c>
      <c r="E33" s="211"/>
      <c r="F33" s="61">
        <f t="shared" si="2"/>
        <v>208.34888</v>
      </c>
      <c r="G33" s="110"/>
      <c r="H33" s="61">
        <f t="shared" si="3"/>
        <v>208.34888</v>
      </c>
    </row>
    <row r="34" spans="1:8" ht="22.5" customHeight="1">
      <c r="A34" s="90">
        <v>23</v>
      </c>
      <c r="B34" s="63" t="s">
        <v>41</v>
      </c>
      <c r="C34" s="58"/>
      <c r="D34" s="50">
        <v>0.18538</v>
      </c>
      <c r="E34" s="211"/>
      <c r="F34" s="61">
        <f t="shared" si="2"/>
        <v>0.18538</v>
      </c>
      <c r="G34" s="110"/>
      <c r="H34" s="61">
        <f t="shared" si="3"/>
        <v>0.18538</v>
      </c>
    </row>
    <row r="35" spans="1:8" ht="27" customHeight="1">
      <c r="A35" s="90">
        <v>24</v>
      </c>
      <c r="B35" s="49" t="s">
        <v>42</v>
      </c>
      <c r="C35" s="58"/>
      <c r="D35" s="50">
        <v>38.44818</v>
      </c>
      <c r="E35" s="211"/>
      <c r="F35" s="61">
        <f t="shared" si="2"/>
        <v>38.44818</v>
      </c>
      <c r="H35" s="61">
        <f t="shared" si="3"/>
        <v>38.44818</v>
      </c>
    </row>
    <row r="36" spans="1:8" ht="27" customHeight="1">
      <c r="A36" s="90">
        <v>25</v>
      </c>
      <c r="B36" s="49" t="s">
        <v>43</v>
      </c>
      <c r="C36" s="58"/>
      <c r="D36" s="50">
        <v>104.03611</v>
      </c>
      <c r="E36" s="211"/>
      <c r="F36" s="61">
        <f t="shared" si="2"/>
        <v>104.03611</v>
      </c>
      <c r="G36" s="110"/>
      <c r="H36" s="61">
        <f t="shared" si="3"/>
        <v>104.03611</v>
      </c>
    </row>
    <row r="37" spans="1:8" ht="39.75" customHeight="1">
      <c r="A37" s="90">
        <v>26</v>
      </c>
      <c r="B37" s="49" t="s">
        <v>44</v>
      </c>
      <c r="C37" s="58"/>
      <c r="D37" s="50">
        <v>2204.63</v>
      </c>
      <c r="E37" s="211"/>
      <c r="F37" s="61">
        <f t="shared" si="2"/>
        <v>2204.63</v>
      </c>
      <c r="G37" s="110"/>
      <c r="H37" s="61">
        <f t="shared" si="3"/>
        <v>2204.63</v>
      </c>
    </row>
    <row r="38" spans="1:8" ht="27" customHeight="1">
      <c r="A38" s="90">
        <v>27</v>
      </c>
      <c r="B38" s="49" t="s">
        <v>45</v>
      </c>
      <c r="C38" s="58"/>
      <c r="D38" s="50">
        <v>1.87258</v>
      </c>
      <c r="E38" s="211"/>
      <c r="F38" s="61">
        <f t="shared" si="2"/>
        <v>1.87258</v>
      </c>
      <c r="H38" s="61">
        <f t="shared" si="3"/>
        <v>1.87258</v>
      </c>
    </row>
    <row r="39" spans="1:8" ht="27" customHeight="1">
      <c r="A39" s="90">
        <v>28</v>
      </c>
      <c r="B39" s="44" t="s">
        <v>15</v>
      </c>
      <c r="C39" s="58">
        <v>4240</v>
      </c>
      <c r="D39" s="50">
        <v>870.7209</v>
      </c>
      <c r="E39" s="211"/>
      <c r="F39" s="61">
        <f t="shared" si="2"/>
        <v>5110.7209</v>
      </c>
      <c r="G39" s="110"/>
      <c r="H39" s="61">
        <f t="shared" si="3"/>
        <v>5110.7209</v>
      </c>
    </row>
    <row r="40" spans="1:8" ht="27" customHeight="1">
      <c r="A40" s="90">
        <v>29</v>
      </c>
      <c r="B40" s="44" t="s">
        <v>16</v>
      </c>
      <c r="C40" s="58">
        <v>4100</v>
      </c>
      <c r="D40" s="50">
        <v>145.63804</v>
      </c>
      <c r="E40" s="211"/>
      <c r="F40" s="61">
        <f t="shared" si="2"/>
        <v>4245.63804</v>
      </c>
      <c r="G40" s="110"/>
      <c r="H40" s="61">
        <f t="shared" si="3"/>
        <v>4245.63804</v>
      </c>
    </row>
    <row r="41" spans="1:8" ht="27" customHeight="1">
      <c r="A41" s="90">
        <v>30</v>
      </c>
      <c r="B41" s="44" t="s">
        <v>17</v>
      </c>
      <c r="C41" s="58">
        <v>23738</v>
      </c>
      <c r="D41" s="50">
        <v>50.15458</v>
      </c>
      <c r="E41" s="211"/>
      <c r="F41" s="61">
        <f t="shared" si="2"/>
        <v>23788.15458</v>
      </c>
      <c r="G41" s="110"/>
      <c r="H41" s="61">
        <f t="shared" si="3"/>
        <v>23788.15458</v>
      </c>
    </row>
    <row r="42" spans="1:8" ht="27" customHeight="1">
      <c r="A42" s="90">
        <v>31</v>
      </c>
      <c r="B42" s="56" t="s">
        <v>18</v>
      </c>
      <c r="C42" s="59">
        <v>1700</v>
      </c>
      <c r="D42" s="50"/>
      <c r="E42" s="211"/>
      <c r="F42" s="61">
        <f t="shared" si="2"/>
        <v>1700</v>
      </c>
      <c r="H42" s="61">
        <f t="shared" si="3"/>
        <v>1700</v>
      </c>
    </row>
    <row r="43" spans="1:8" ht="27" customHeight="1">
      <c r="A43" s="90">
        <v>32</v>
      </c>
      <c r="B43" s="56" t="s">
        <v>19</v>
      </c>
      <c r="C43" s="59">
        <v>1149</v>
      </c>
      <c r="D43" s="50"/>
      <c r="E43" s="211"/>
      <c r="F43" s="61">
        <f t="shared" si="2"/>
        <v>1149</v>
      </c>
      <c r="G43" s="110"/>
      <c r="H43" s="61">
        <f t="shared" si="3"/>
        <v>1149</v>
      </c>
    </row>
    <row r="44" spans="1:8" ht="36.75" customHeight="1">
      <c r="A44" s="90">
        <v>33</v>
      </c>
      <c r="B44" s="63" t="s">
        <v>59</v>
      </c>
      <c r="C44" s="59"/>
      <c r="D44" s="50">
        <v>1075.623</v>
      </c>
      <c r="E44" s="211"/>
      <c r="F44" s="61">
        <f t="shared" si="2"/>
        <v>1075.623</v>
      </c>
      <c r="G44" s="110"/>
      <c r="H44" s="61">
        <f t="shared" si="3"/>
        <v>1075.623</v>
      </c>
    </row>
    <row r="45" spans="1:8" ht="40.5" customHeight="1">
      <c r="A45" s="90">
        <v>34</v>
      </c>
      <c r="B45" s="46" t="s">
        <v>46</v>
      </c>
      <c r="C45" s="58"/>
      <c r="D45" s="50">
        <v>22.85912</v>
      </c>
      <c r="E45" s="211"/>
      <c r="F45" s="61">
        <f t="shared" si="2"/>
        <v>22.85912</v>
      </c>
      <c r="G45" s="110"/>
      <c r="H45" s="61">
        <f t="shared" si="3"/>
        <v>22.85912</v>
      </c>
    </row>
    <row r="46" spans="1:8" ht="27" customHeight="1">
      <c r="A46" s="90">
        <v>35</v>
      </c>
      <c r="B46" s="46" t="s">
        <v>47</v>
      </c>
      <c r="C46" s="58"/>
      <c r="D46" s="50">
        <v>77.00168</v>
      </c>
      <c r="E46" s="211"/>
      <c r="F46" s="61">
        <f t="shared" si="2"/>
        <v>77.00168</v>
      </c>
      <c r="H46" s="61">
        <f t="shared" si="3"/>
        <v>77.00168</v>
      </c>
    </row>
    <row r="47" spans="1:8" ht="27" customHeight="1">
      <c r="A47" s="90">
        <v>36</v>
      </c>
      <c r="B47" s="46" t="s">
        <v>48</v>
      </c>
      <c r="C47" s="58"/>
      <c r="D47" s="50">
        <v>1190.0007</v>
      </c>
      <c r="E47" s="211"/>
      <c r="F47" s="61">
        <f t="shared" si="2"/>
        <v>1190.0007</v>
      </c>
      <c r="G47" s="110"/>
      <c r="H47" s="61">
        <f t="shared" si="3"/>
        <v>1190.0007</v>
      </c>
    </row>
    <row r="48" spans="1:8" ht="27" customHeight="1">
      <c r="A48" s="90">
        <v>37</v>
      </c>
      <c r="B48" s="46" t="s">
        <v>49</v>
      </c>
      <c r="C48" s="58"/>
      <c r="D48" s="50">
        <v>4.92714</v>
      </c>
      <c r="E48" s="212"/>
      <c r="F48" s="61">
        <f t="shared" si="2"/>
        <v>4.92714</v>
      </c>
      <c r="H48" s="61">
        <f t="shared" si="3"/>
        <v>4.92714</v>
      </c>
    </row>
    <row r="49" spans="1:8" ht="24.75" customHeight="1">
      <c r="A49" s="103">
        <v>38</v>
      </c>
      <c r="B49" s="104" t="s">
        <v>74</v>
      </c>
      <c r="C49" s="105">
        <f>SUM(C50:C50)</f>
        <v>10130</v>
      </c>
      <c r="D49" s="106">
        <f>SUM(D50:D54)</f>
        <v>4671.80187</v>
      </c>
      <c r="E49" s="106"/>
      <c r="F49" s="107">
        <f>SUM(F50:F54)</f>
        <v>14801.801869999998</v>
      </c>
      <c r="G49" s="107">
        <f>SUM(G50:G54)</f>
        <v>-2425.63819</v>
      </c>
      <c r="H49" s="107">
        <f>SUM(H50:H54)</f>
        <v>12376.163679999998</v>
      </c>
    </row>
    <row r="50" spans="1:8" ht="24" customHeight="1">
      <c r="A50" s="92">
        <v>39</v>
      </c>
      <c r="B50" s="11" t="s">
        <v>20</v>
      </c>
      <c r="C50" s="12">
        <v>10130</v>
      </c>
      <c r="D50" s="50">
        <v>65.24368</v>
      </c>
      <c r="E50" s="204" t="s">
        <v>76</v>
      </c>
      <c r="F50" s="61">
        <f>C50+D50</f>
        <v>10195.24368</v>
      </c>
      <c r="H50" s="61">
        <f>F50+G50</f>
        <v>10195.24368</v>
      </c>
    </row>
    <row r="51" spans="1:8" ht="27">
      <c r="A51" s="93">
        <v>40</v>
      </c>
      <c r="B51" s="46" t="s">
        <v>50</v>
      </c>
      <c r="C51" s="58"/>
      <c r="D51" s="50">
        <v>2425.63819</v>
      </c>
      <c r="E51" s="205"/>
      <c r="F51" s="61">
        <f>C51+D51</f>
        <v>2425.63819</v>
      </c>
      <c r="G51" s="126">
        <v>-2425.63819</v>
      </c>
      <c r="H51" s="61">
        <f>F51+G51</f>
        <v>0</v>
      </c>
    </row>
    <row r="52" spans="1:8" ht="40.5">
      <c r="A52" s="93">
        <v>41</v>
      </c>
      <c r="B52" s="49" t="s">
        <v>51</v>
      </c>
      <c r="C52" s="65"/>
      <c r="D52" s="50">
        <v>85.46</v>
      </c>
      <c r="E52" s="205"/>
      <c r="F52" s="61">
        <f>C52+D52</f>
        <v>85.46</v>
      </c>
      <c r="H52" s="61">
        <f>F52+G52</f>
        <v>85.46</v>
      </c>
    </row>
    <row r="53" spans="1:8" ht="27">
      <c r="A53" s="93">
        <v>42</v>
      </c>
      <c r="B53" s="49" t="s">
        <v>52</v>
      </c>
      <c r="C53" s="58"/>
      <c r="D53" s="50">
        <v>85.46</v>
      </c>
      <c r="E53" s="205"/>
      <c r="F53" s="61">
        <f>C53+D53</f>
        <v>85.46</v>
      </c>
      <c r="G53" s="110"/>
      <c r="H53" s="61">
        <f>F53+G53</f>
        <v>85.46</v>
      </c>
    </row>
    <row r="54" spans="1:8" ht="27">
      <c r="A54" s="93">
        <v>43</v>
      </c>
      <c r="B54" s="111" t="s">
        <v>53</v>
      </c>
      <c r="C54" s="112"/>
      <c r="D54" s="113">
        <v>2010</v>
      </c>
      <c r="E54" s="206"/>
      <c r="F54" s="114">
        <f>C54+D54</f>
        <v>2010</v>
      </c>
      <c r="H54" s="114">
        <f>F54+G54</f>
        <v>2010</v>
      </c>
    </row>
    <row r="55" spans="1:8" ht="22.5" customHeight="1">
      <c r="A55" s="93">
        <v>44</v>
      </c>
      <c r="B55" s="104" t="s">
        <v>73</v>
      </c>
      <c r="C55" s="105">
        <f>SUM(C56:C56)</f>
        <v>0</v>
      </c>
      <c r="D55" s="106">
        <f>SUM(D56:D61)</f>
        <v>23066.638189999998</v>
      </c>
      <c r="E55" s="106"/>
      <c r="F55" s="107">
        <f>F56</f>
        <v>0</v>
      </c>
      <c r="G55" s="107">
        <f>G56</f>
        <v>2425.63819</v>
      </c>
      <c r="H55" s="107">
        <f>H56</f>
        <v>2425.63819</v>
      </c>
    </row>
    <row r="56" spans="1:8" ht="57.75" customHeight="1" thickBot="1">
      <c r="A56" s="93">
        <v>45</v>
      </c>
      <c r="B56" s="63" t="s">
        <v>50</v>
      </c>
      <c r="C56" s="58"/>
      <c r="D56" s="50">
        <v>2425.63819</v>
      </c>
      <c r="E56" s="122" t="s">
        <v>76</v>
      </c>
      <c r="F56" s="61">
        <v>0</v>
      </c>
      <c r="G56" s="115">
        <v>2425.63819</v>
      </c>
      <c r="H56" s="61">
        <f>F56+G56</f>
        <v>2425.63819</v>
      </c>
    </row>
    <row r="57" spans="1:8" ht="20.25" customHeight="1" thickBot="1">
      <c r="A57" s="88">
        <v>46</v>
      </c>
      <c r="B57" s="5" t="s">
        <v>21</v>
      </c>
      <c r="C57" s="13">
        <f>SUM(C64)</f>
        <v>1200</v>
      </c>
      <c r="D57" s="64">
        <f>SUM(D64)+D62+D58</f>
        <v>5641</v>
      </c>
      <c r="E57" s="123"/>
      <c r="F57" s="34">
        <f>SUM(F64)+F62+F58</f>
        <v>6841</v>
      </c>
      <c r="G57" s="34">
        <f>SUM(G64)+G62+G58</f>
        <v>0</v>
      </c>
      <c r="H57" s="34">
        <f>SUM(H64)+H62+H58</f>
        <v>6841</v>
      </c>
    </row>
    <row r="58" spans="1:8" ht="24" customHeight="1">
      <c r="A58" s="93">
        <v>47</v>
      </c>
      <c r="B58" s="14" t="s">
        <v>68</v>
      </c>
      <c r="C58" s="16">
        <f>SUM(C60)</f>
        <v>0</v>
      </c>
      <c r="D58" s="39">
        <f>SUM(D60)+D61</f>
        <v>6500</v>
      </c>
      <c r="E58" s="42"/>
      <c r="F58" s="40">
        <f>SUM(F60)+F61+F59</f>
        <v>6500</v>
      </c>
      <c r="G58" s="40">
        <f>SUM(G60)+G61+G59</f>
        <v>0</v>
      </c>
      <c r="H58" s="40">
        <f>SUM(H60)+H61+H59</f>
        <v>6500</v>
      </c>
    </row>
    <row r="59" spans="1:8" ht="43.5" customHeight="1">
      <c r="A59" s="93">
        <v>48</v>
      </c>
      <c r="B59" s="49" t="s">
        <v>62</v>
      </c>
      <c r="C59" s="108"/>
      <c r="D59" s="109">
        <v>2000</v>
      </c>
      <c r="E59" s="131" t="s">
        <v>76</v>
      </c>
      <c r="F59" s="116">
        <f>C59+D59</f>
        <v>2000</v>
      </c>
      <c r="G59" s="129">
        <v>-2000</v>
      </c>
      <c r="H59" s="116">
        <f>F59+G59</f>
        <v>0</v>
      </c>
    </row>
    <row r="60" spans="1:8" ht="30" customHeight="1">
      <c r="A60" s="93">
        <v>49</v>
      </c>
      <c r="B60" s="49" t="s">
        <v>62</v>
      </c>
      <c r="C60" s="108"/>
      <c r="D60" s="109">
        <v>2000</v>
      </c>
      <c r="E60" s="124" t="s">
        <v>77</v>
      </c>
      <c r="F60" s="116">
        <v>0</v>
      </c>
      <c r="G60" s="130">
        <v>2000</v>
      </c>
      <c r="H60" s="116">
        <f>F60+G60</f>
        <v>2000</v>
      </c>
    </row>
    <row r="61" spans="1:8" ht="54" customHeight="1">
      <c r="A61" s="93">
        <v>50</v>
      </c>
      <c r="B61" s="79" t="s">
        <v>63</v>
      </c>
      <c r="C61" s="38"/>
      <c r="D61" s="80">
        <v>4500</v>
      </c>
      <c r="E61" s="120" t="s">
        <v>76</v>
      </c>
      <c r="F61" s="61">
        <f>C61+D61</f>
        <v>4500</v>
      </c>
      <c r="G61" s="110"/>
      <c r="H61" s="61">
        <f>F61+G61</f>
        <v>4500</v>
      </c>
    </row>
    <row r="62" spans="1:8" ht="22.5" customHeight="1">
      <c r="A62" s="93">
        <v>51</v>
      </c>
      <c r="B62" s="14" t="s">
        <v>69</v>
      </c>
      <c r="C62" s="16">
        <f>SUM(C63)</f>
        <v>0</v>
      </c>
      <c r="D62" s="39">
        <f>SUM(D63)</f>
        <v>341</v>
      </c>
      <c r="E62" s="42"/>
      <c r="F62" s="40">
        <f>SUM(F63)</f>
        <v>341</v>
      </c>
      <c r="G62" s="40">
        <f>SUM(G63)</f>
        <v>0</v>
      </c>
      <c r="H62" s="40">
        <f>SUM(H63)</f>
        <v>341</v>
      </c>
    </row>
    <row r="63" spans="1:8" ht="51.75" customHeight="1" thickBot="1">
      <c r="A63" s="93">
        <v>52</v>
      </c>
      <c r="B63" s="49" t="s">
        <v>54</v>
      </c>
      <c r="C63" s="38"/>
      <c r="D63" s="66">
        <v>341</v>
      </c>
      <c r="E63" s="121" t="s">
        <v>76</v>
      </c>
      <c r="F63" s="61">
        <f>C63+D63</f>
        <v>341</v>
      </c>
      <c r="H63" s="61">
        <f>F63+G63</f>
        <v>341</v>
      </c>
    </row>
    <row r="64" spans="1:8" ht="15.75" customHeight="1" hidden="1" thickBot="1">
      <c r="A64" s="94">
        <v>46</v>
      </c>
      <c r="B64" s="14" t="s">
        <v>22</v>
      </c>
      <c r="C64" s="16">
        <f>SUM(C65)</f>
        <v>1200</v>
      </c>
      <c r="D64" s="39">
        <f>SUM(D65)</f>
        <v>-1200</v>
      </c>
      <c r="E64" s="39"/>
      <c r="F64" s="40">
        <f>SUM(F65)</f>
        <v>0</v>
      </c>
      <c r="H64" s="40">
        <f>SUM(H65)</f>
        <v>0</v>
      </c>
    </row>
    <row r="65" spans="1:8" ht="27" customHeight="1" hidden="1" thickBot="1">
      <c r="A65" s="95">
        <v>47</v>
      </c>
      <c r="B65" s="17" t="s">
        <v>23</v>
      </c>
      <c r="C65" s="18">
        <v>1200</v>
      </c>
      <c r="D65" s="52">
        <v>-1200</v>
      </c>
      <c r="E65" s="52"/>
      <c r="F65" s="61">
        <f>C65+D65</f>
        <v>0</v>
      </c>
      <c r="H65" s="61">
        <f>F65+G65</f>
        <v>0</v>
      </c>
    </row>
    <row r="66" spans="1:8" ht="31.5" customHeight="1" thickBot="1">
      <c r="A66" s="96">
        <v>53</v>
      </c>
      <c r="B66" s="19" t="s">
        <v>24</v>
      </c>
      <c r="C66" s="20">
        <f>SUM(C70)</f>
        <v>200</v>
      </c>
      <c r="D66" s="41">
        <f>SUM(D70)+D67</f>
        <v>2375.831</v>
      </c>
      <c r="E66" s="41"/>
      <c r="F66" s="35">
        <f>SUM(F70)+F67</f>
        <v>2575.831</v>
      </c>
      <c r="G66" s="35">
        <f>SUM(G70)+G67</f>
        <v>0</v>
      </c>
      <c r="H66" s="35">
        <f>SUM(H70)+H67</f>
        <v>2575.831</v>
      </c>
    </row>
    <row r="67" spans="1:8" ht="24" customHeight="1">
      <c r="A67" s="97">
        <v>54</v>
      </c>
      <c r="B67" s="14" t="s">
        <v>70</v>
      </c>
      <c r="C67" s="15">
        <f>SUM(C68)</f>
        <v>0</v>
      </c>
      <c r="D67" s="39">
        <f>SUM(D68)+D69</f>
        <v>1800.8310000000001</v>
      </c>
      <c r="E67" s="39"/>
      <c r="F67" s="67">
        <f>SUM(F68)+F69</f>
        <v>1800.8310000000001</v>
      </c>
      <c r="G67" s="67">
        <f>SUM(G68)+G69</f>
        <v>0</v>
      </c>
      <c r="H67" s="67">
        <f>SUM(H68)+H69</f>
        <v>1800.8310000000001</v>
      </c>
    </row>
    <row r="68" spans="1:8" ht="27" customHeight="1">
      <c r="A68" s="98">
        <v>55</v>
      </c>
      <c r="B68" s="56" t="s">
        <v>55</v>
      </c>
      <c r="C68" s="65"/>
      <c r="D68" s="68">
        <v>390.831</v>
      </c>
      <c r="E68" s="207" t="s">
        <v>76</v>
      </c>
      <c r="F68" s="61">
        <f>C68+D68</f>
        <v>390.831</v>
      </c>
      <c r="H68" s="61">
        <f>F68+G68</f>
        <v>390.831</v>
      </c>
    </row>
    <row r="69" spans="1:8" ht="31.5" customHeight="1">
      <c r="A69" s="99">
        <v>56</v>
      </c>
      <c r="B69" s="49" t="s">
        <v>56</v>
      </c>
      <c r="C69" s="58"/>
      <c r="D69" s="68">
        <v>1410</v>
      </c>
      <c r="E69" s="208"/>
      <c r="F69" s="61">
        <f>C69+D69</f>
        <v>1410</v>
      </c>
      <c r="G69" s="110"/>
      <c r="H69" s="61">
        <f>F69+G69</f>
        <v>1410</v>
      </c>
    </row>
    <row r="70" spans="1:8" ht="26.25" customHeight="1">
      <c r="A70" s="94">
        <v>57</v>
      </c>
      <c r="B70" s="14" t="s">
        <v>25</v>
      </c>
      <c r="C70" s="15">
        <f>SUM(C71)</f>
        <v>200</v>
      </c>
      <c r="D70" s="39">
        <f>SUM(D71)</f>
        <v>575</v>
      </c>
      <c r="E70" s="42"/>
      <c r="F70" s="40">
        <f>SUM(F71)</f>
        <v>775</v>
      </c>
      <c r="G70" s="40">
        <f>SUM(G71)</f>
        <v>0</v>
      </c>
      <c r="H70" s="40">
        <f>SUM(H71)</f>
        <v>775</v>
      </c>
    </row>
    <row r="71" spans="1:8" ht="55.5" customHeight="1" thickBot="1">
      <c r="A71" s="100">
        <v>58</v>
      </c>
      <c r="B71" s="11" t="s">
        <v>26</v>
      </c>
      <c r="C71" s="12">
        <v>200</v>
      </c>
      <c r="D71" s="81">
        <v>575</v>
      </c>
      <c r="E71" s="119" t="s">
        <v>76</v>
      </c>
      <c r="F71" s="61">
        <f>C71+D71</f>
        <v>775</v>
      </c>
      <c r="H71" s="61">
        <f>F71+G71</f>
        <v>775</v>
      </c>
    </row>
    <row r="72" spans="1:8" ht="22.5" customHeight="1" thickBot="1">
      <c r="A72" s="96">
        <v>59</v>
      </c>
      <c r="B72" s="19" t="s">
        <v>27</v>
      </c>
      <c r="C72" s="22">
        <f>SUM(C75)</f>
        <v>2500</v>
      </c>
      <c r="D72" s="43">
        <f>SUM(D75)+D73</f>
        <v>7500</v>
      </c>
      <c r="E72" s="43"/>
      <c r="F72" s="36">
        <f>SUM(F75)+F73</f>
        <v>10000</v>
      </c>
      <c r="G72" s="36">
        <f>SUM(G75)+G73</f>
        <v>0</v>
      </c>
      <c r="H72" s="36">
        <f>SUM(H75)+H73</f>
        <v>10000</v>
      </c>
    </row>
    <row r="73" spans="1:8" ht="25.5" customHeight="1">
      <c r="A73" s="99">
        <v>60</v>
      </c>
      <c r="B73" s="125" t="s">
        <v>71</v>
      </c>
      <c r="C73" s="77">
        <f>C74</f>
        <v>0</v>
      </c>
      <c r="D73" s="69">
        <f>D74</f>
        <v>8000</v>
      </c>
      <c r="E73" s="69"/>
      <c r="F73" s="78">
        <f>F74</f>
        <v>8000</v>
      </c>
      <c r="G73" s="78">
        <f>G74</f>
        <v>0</v>
      </c>
      <c r="H73" s="78">
        <f>H74</f>
        <v>8000</v>
      </c>
    </row>
    <row r="74" spans="1:8" ht="51.75" customHeight="1">
      <c r="A74" s="99">
        <v>61</v>
      </c>
      <c r="B74" s="75" t="s">
        <v>60</v>
      </c>
      <c r="C74" s="76">
        <v>0</v>
      </c>
      <c r="D74" s="65">
        <v>8000</v>
      </c>
      <c r="E74" s="118" t="s">
        <v>76</v>
      </c>
      <c r="F74" s="59">
        <f>C74+D74</f>
        <v>8000</v>
      </c>
      <c r="H74" s="59">
        <f>F74+G74</f>
        <v>8000</v>
      </c>
    </row>
    <row r="75" spans="1:8" ht="24" customHeight="1">
      <c r="A75" s="99">
        <v>62</v>
      </c>
      <c r="B75" s="23" t="s">
        <v>28</v>
      </c>
      <c r="C75" s="24">
        <f>SUM(C76:C76)</f>
        <v>2500</v>
      </c>
      <c r="D75" s="42">
        <f>SUM(D76:D78)</f>
        <v>-500</v>
      </c>
      <c r="E75" s="42"/>
      <c r="F75" s="83">
        <f>SUM(F76:F78)</f>
        <v>2000</v>
      </c>
      <c r="G75" s="83">
        <f>SUM(G76:G78)</f>
        <v>0</v>
      </c>
      <c r="H75" s="83">
        <f>SUM(H76:H78)</f>
        <v>2000</v>
      </c>
    </row>
    <row r="76" spans="1:8" ht="49.5" customHeight="1" thickBot="1">
      <c r="A76" s="94">
        <v>63</v>
      </c>
      <c r="B76" s="21" t="s">
        <v>29</v>
      </c>
      <c r="C76" s="7">
        <v>2500</v>
      </c>
      <c r="D76" s="71">
        <v>-500</v>
      </c>
      <c r="E76" s="117" t="s">
        <v>76</v>
      </c>
      <c r="F76" s="61">
        <f>C76+D76</f>
        <v>2000</v>
      </c>
      <c r="H76" s="61">
        <f>F76+G76</f>
        <v>2000</v>
      </c>
    </row>
    <row r="77" spans="1:8" ht="27.75" customHeight="1" hidden="1" thickBot="1">
      <c r="A77" s="99">
        <v>57</v>
      </c>
      <c r="B77" s="49" t="s">
        <v>57</v>
      </c>
      <c r="C77" s="65"/>
      <c r="D77" s="72"/>
      <c r="E77" s="72"/>
      <c r="F77" s="61">
        <f>C77+D77</f>
        <v>0</v>
      </c>
      <c r="H77" s="61">
        <f>F77+G77</f>
        <v>0</v>
      </c>
    </row>
    <row r="78" spans="1:8" ht="27.75" customHeight="1" hidden="1" thickBot="1">
      <c r="A78" s="99">
        <v>58</v>
      </c>
      <c r="B78" s="49" t="s">
        <v>58</v>
      </c>
      <c r="C78" s="58"/>
      <c r="D78" s="73"/>
      <c r="E78" s="73"/>
      <c r="F78" s="61">
        <f>C78+D78</f>
        <v>0</v>
      </c>
      <c r="H78" s="61">
        <f>F78+G78</f>
        <v>0</v>
      </c>
    </row>
    <row r="79" spans="1:8" ht="15.75" customHeight="1" thickBot="1">
      <c r="A79" s="101">
        <v>64</v>
      </c>
      <c r="B79" s="25" t="s">
        <v>30</v>
      </c>
      <c r="C79" s="20">
        <f>SUM(C11,C57,C66,C72)</f>
        <v>101926.32143</v>
      </c>
      <c r="D79" s="30">
        <f>SUM(D11,D57,D66,D72)</f>
        <v>75767.52969000001</v>
      </c>
      <c r="E79" s="30"/>
      <c r="F79" s="35">
        <f>SUM(F11,F57,F66,F72)</f>
        <v>177693.85112000004</v>
      </c>
      <c r="G79" s="35">
        <f>SUM(G11,G57,G66,G72)</f>
        <v>0</v>
      </c>
      <c r="H79" s="35">
        <f>SUM(H11,H57,H66,H72)</f>
        <v>177693.85112000004</v>
      </c>
    </row>
  </sheetData>
  <mergeCells count="5">
    <mergeCell ref="E50:E54"/>
    <mergeCell ref="E68:E69"/>
    <mergeCell ref="A8:H8"/>
    <mergeCell ref="E12:E25"/>
    <mergeCell ref="E27:E48"/>
  </mergeCells>
  <printOptions/>
  <pageMargins left="0.5905511811023623" right="0" top="0.5905511811023623" bottom="0.3937007874015748" header="0.5118110236220472" footer="0.31496062992125984"/>
  <pageSetup horizontalDpi="600" verticalDpi="600" orientation="portrait" paperSize="9" scale="95" r:id="rId1"/>
  <headerFooter alignWithMargins="0">
    <oddFooter>&amp;C&amp;7&amp;P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K26" sqref="K26"/>
    </sheetView>
  </sheetViews>
  <sheetFormatPr defaultColWidth="9.140625" defaultRowHeight="12.75"/>
  <cols>
    <col min="1" max="1" width="5.00390625" style="102" customWidth="1"/>
    <col min="2" max="2" width="49.7109375" style="0" customWidth="1"/>
    <col min="3" max="3" width="15.140625" style="0" hidden="1" customWidth="1"/>
    <col min="4" max="4" width="14.57421875" style="45" hidden="1" customWidth="1"/>
    <col min="5" max="5" width="15.28125" style="45" hidden="1" customWidth="1"/>
    <col min="6" max="6" width="15.7109375" style="60" hidden="1" customWidth="1"/>
    <col min="7" max="7" width="12.28125" style="0" hidden="1" customWidth="1"/>
    <col min="8" max="8" width="12.57421875" style="0" customWidth="1"/>
    <col min="9" max="9" width="0.13671875" style="0" hidden="1" customWidth="1"/>
    <col min="10" max="10" width="13.421875" style="0" customWidth="1"/>
    <col min="11" max="11" width="14.8515625" style="0" customWidth="1"/>
  </cols>
  <sheetData>
    <row r="1" spans="1:11" ht="15.75">
      <c r="A1" s="85"/>
      <c r="B1" s="2" t="s">
        <v>79</v>
      </c>
      <c r="D1" s="1"/>
      <c r="K1" s="84"/>
    </row>
    <row r="2" spans="1:11" ht="15.75">
      <c r="A2" s="85"/>
      <c r="B2" s="2"/>
      <c r="D2" s="1"/>
      <c r="K2" s="84"/>
    </row>
    <row r="3" spans="1:5" ht="13.5" customHeight="1">
      <c r="A3" s="85"/>
      <c r="B3" s="2"/>
      <c r="C3" s="82"/>
      <c r="D3" s="1"/>
      <c r="E3" s="1"/>
    </row>
    <row r="4" spans="1:11" ht="48" customHeight="1">
      <c r="A4" s="209" t="s">
        <v>108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5" ht="9.75" customHeight="1">
      <c r="A5" s="86"/>
      <c r="B5" s="26"/>
      <c r="C5" s="26"/>
      <c r="D5" s="26"/>
      <c r="E5" s="26"/>
    </row>
    <row r="6" spans="1:11" ht="28.5" customHeight="1">
      <c r="A6" s="134" t="s">
        <v>1</v>
      </c>
      <c r="B6" s="135" t="s">
        <v>2</v>
      </c>
      <c r="C6" s="136" t="s">
        <v>3</v>
      </c>
      <c r="D6" s="136" t="s">
        <v>31</v>
      </c>
      <c r="E6" s="136" t="s">
        <v>75</v>
      </c>
      <c r="F6" s="136" t="s">
        <v>3</v>
      </c>
      <c r="G6" s="136" t="s">
        <v>31</v>
      </c>
      <c r="H6" s="136" t="s">
        <v>83</v>
      </c>
      <c r="I6" s="135" t="s">
        <v>84</v>
      </c>
      <c r="J6" s="135" t="s">
        <v>112</v>
      </c>
      <c r="K6" s="136" t="s">
        <v>83</v>
      </c>
    </row>
    <row r="7" spans="1:11" ht="31.5" customHeight="1">
      <c r="A7" s="186">
        <v>1</v>
      </c>
      <c r="B7" s="137" t="s">
        <v>101</v>
      </c>
      <c r="C7" s="136"/>
      <c r="D7" s="136"/>
      <c r="E7" s="136"/>
      <c r="F7" s="136"/>
      <c r="G7" s="136"/>
      <c r="H7" s="138">
        <f>H8</f>
        <v>2000</v>
      </c>
      <c r="I7" s="135"/>
      <c r="J7" s="138">
        <f>J8</f>
        <v>-201</v>
      </c>
      <c r="K7" s="138">
        <f>K8</f>
        <v>1799</v>
      </c>
    </row>
    <row r="8" spans="1:11" ht="21" customHeight="1">
      <c r="A8" s="186">
        <v>2</v>
      </c>
      <c r="B8" s="134" t="s">
        <v>95</v>
      </c>
      <c r="C8" s="136"/>
      <c r="D8" s="136"/>
      <c r="E8" s="136"/>
      <c r="F8" s="136"/>
      <c r="G8" s="136"/>
      <c r="H8" s="138">
        <f>H9</f>
        <v>2000</v>
      </c>
      <c r="I8" s="135"/>
      <c r="J8" s="138">
        <f>J9</f>
        <v>-201</v>
      </c>
      <c r="K8" s="138">
        <f>K9</f>
        <v>1799</v>
      </c>
    </row>
    <row r="9" spans="1:11" ht="27.75" customHeight="1">
      <c r="A9" s="186">
        <v>3</v>
      </c>
      <c r="B9" s="139" t="s">
        <v>113</v>
      </c>
      <c r="C9" s="136"/>
      <c r="D9" s="136"/>
      <c r="E9" s="136"/>
      <c r="F9" s="136"/>
      <c r="G9" s="136"/>
      <c r="H9" s="140">
        <v>2000</v>
      </c>
      <c r="I9" s="135"/>
      <c r="J9" s="203">
        <v>-201</v>
      </c>
      <c r="K9" s="140">
        <f>H9+J9</f>
        <v>1799</v>
      </c>
    </row>
    <row r="10" spans="1:11" ht="30">
      <c r="A10" s="187">
        <v>4</v>
      </c>
      <c r="B10" s="137" t="s">
        <v>85</v>
      </c>
      <c r="C10" s="141"/>
      <c r="D10" s="141"/>
      <c r="E10" s="141"/>
      <c r="F10" s="141"/>
      <c r="G10" s="141"/>
      <c r="H10" s="138">
        <f>H11</f>
        <v>600</v>
      </c>
      <c r="I10" s="195">
        <f>I12</f>
        <v>315.70631</v>
      </c>
      <c r="J10" s="138">
        <f>J11</f>
        <v>-51</v>
      </c>
      <c r="K10" s="138">
        <f>K11</f>
        <v>549</v>
      </c>
    </row>
    <row r="11" spans="1:11" ht="25.5">
      <c r="A11" s="187">
        <v>5</v>
      </c>
      <c r="B11" s="134" t="s">
        <v>102</v>
      </c>
      <c r="C11" s="141"/>
      <c r="D11" s="141"/>
      <c r="E11" s="141"/>
      <c r="F11" s="141"/>
      <c r="G11" s="141"/>
      <c r="H11" s="146">
        <f>H12</f>
        <v>600</v>
      </c>
      <c r="I11" s="195"/>
      <c r="J11" s="146">
        <f>J12</f>
        <v>-51</v>
      </c>
      <c r="K11" s="146">
        <f>K12</f>
        <v>549</v>
      </c>
    </row>
    <row r="12" spans="1:11" ht="24" customHeight="1">
      <c r="A12" s="142">
        <v>6</v>
      </c>
      <c r="B12" s="139" t="s">
        <v>117</v>
      </c>
      <c r="C12" s="136"/>
      <c r="D12" s="136"/>
      <c r="E12" s="136"/>
      <c r="F12" s="136"/>
      <c r="G12" s="136"/>
      <c r="H12" s="140">
        <v>600</v>
      </c>
      <c r="I12" s="196">
        <v>315.70631</v>
      </c>
      <c r="J12" s="196">
        <v>-51</v>
      </c>
      <c r="K12" s="140">
        <f>H12+J12</f>
        <v>549</v>
      </c>
    </row>
    <row r="13" spans="1:11" ht="22.5" customHeight="1">
      <c r="A13" s="143">
        <v>7</v>
      </c>
      <c r="B13" s="137" t="s">
        <v>4</v>
      </c>
      <c r="C13" s="144" t="e">
        <f>SUM(C18,#REF!,#REF!)</f>
        <v>#REF!</v>
      </c>
      <c r="D13" s="144" t="e">
        <f>SUM(D18,#REF!,#REF!)</f>
        <v>#REF!</v>
      </c>
      <c r="E13" s="144"/>
      <c r="F13" s="144" t="e">
        <f>SUM(F18,#REF!,#REF!)</f>
        <v>#REF!</v>
      </c>
      <c r="G13" s="144" t="e">
        <f>SUM(G18,#REF!,#REF!,#REF!)</f>
        <v>#REF!</v>
      </c>
      <c r="H13" s="138">
        <f>H14+H18+H29+H24+H26</f>
        <v>77789.64199999999</v>
      </c>
      <c r="I13" s="144" t="e">
        <f>I18</f>
        <v>#REF!</v>
      </c>
      <c r="J13" s="138">
        <f>J14+J18+J29+J24+J26</f>
        <v>-312.8</v>
      </c>
      <c r="K13" s="138">
        <f>K14+K18+K29+K24+K26</f>
        <v>77476.842</v>
      </c>
    </row>
    <row r="14" spans="1:11" ht="24.75" customHeight="1">
      <c r="A14" s="143">
        <v>8</v>
      </c>
      <c r="B14" s="134" t="s">
        <v>109</v>
      </c>
      <c r="C14" s="144" t="e">
        <f>SUM(#REF!)</f>
        <v>#REF!</v>
      </c>
      <c r="D14" s="144">
        <f>SUM(D16:D16)</f>
        <v>150.14591</v>
      </c>
      <c r="E14" s="213" t="s">
        <v>76</v>
      </c>
      <c r="F14" s="144">
        <f>SUM(F16:F16)</f>
        <v>150.14591</v>
      </c>
      <c r="G14" s="144">
        <f>SUM(G16:G16)</f>
        <v>0</v>
      </c>
      <c r="H14" s="146">
        <f>SUM(H15:H17)</f>
        <v>48777</v>
      </c>
      <c r="I14" s="144"/>
      <c r="J14" s="146">
        <f>SUM(J15:J17)</f>
        <v>-201</v>
      </c>
      <c r="K14" s="146">
        <f>SUM(K15:K17)</f>
        <v>48576</v>
      </c>
    </row>
    <row r="15" spans="1:11" ht="21.75" customHeight="1">
      <c r="A15" s="143">
        <v>9</v>
      </c>
      <c r="B15" s="147" t="s">
        <v>91</v>
      </c>
      <c r="C15" s="144"/>
      <c r="D15" s="144"/>
      <c r="E15" s="213"/>
      <c r="F15" s="144"/>
      <c r="G15" s="144"/>
      <c r="H15" s="140">
        <v>1800</v>
      </c>
      <c r="I15" s="144"/>
      <c r="J15" s="144">
        <v>-201</v>
      </c>
      <c r="K15" s="140">
        <f>H15+J15</f>
        <v>1599</v>
      </c>
    </row>
    <row r="16" spans="1:11" ht="20.25" customHeight="1">
      <c r="A16" s="143">
        <v>10</v>
      </c>
      <c r="B16" s="148" t="s">
        <v>90</v>
      </c>
      <c r="C16" s="149"/>
      <c r="D16" s="150">
        <v>150.14591</v>
      </c>
      <c r="E16" s="213"/>
      <c r="F16" s="151">
        <f>C16+D16</f>
        <v>150.14591</v>
      </c>
      <c r="G16" s="152"/>
      <c r="H16" s="153">
        <v>20977</v>
      </c>
      <c r="I16" s="144"/>
      <c r="J16" s="145"/>
      <c r="K16" s="153">
        <f>22030-1053</f>
        <v>20977</v>
      </c>
    </row>
    <row r="17" spans="1:11" ht="36.75" customHeight="1">
      <c r="A17" s="143">
        <v>11</v>
      </c>
      <c r="B17" s="147" t="s">
        <v>118</v>
      </c>
      <c r="C17" s="149"/>
      <c r="D17" s="150"/>
      <c r="E17" s="145"/>
      <c r="F17" s="151"/>
      <c r="G17" s="152"/>
      <c r="H17" s="153">
        <v>26000</v>
      </c>
      <c r="I17" s="144"/>
      <c r="J17" s="200"/>
      <c r="K17" s="153">
        <v>26000</v>
      </c>
    </row>
    <row r="18" spans="1:11" ht="21" customHeight="1">
      <c r="A18" s="142">
        <v>12</v>
      </c>
      <c r="B18" s="135" t="s">
        <v>88</v>
      </c>
      <c r="C18" s="144" t="e">
        <f>SUM(#REF!)</f>
        <v>#REF!</v>
      </c>
      <c r="D18" s="144" t="e">
        <f>SUM(#REF!)</f>
        <v>#REF!</v>
      </c>
      <c r="E18" s="145" t="s">
        <v>76</v>
      </c>
      <c r="F18" s="144" t="e">
        <f>SUM(#REF!)</f>
        <v>#REF!</v>
      </c>
      <c r="G18" s="144" t="e">
        <f>SUM(#REF!)</f>
        <v>#REF!</v>
      </c>
      <c r="H18" s="146">
        <f>SUM(H19:H23)</f>
        <v>22312.642</v>
      </c>
      <c r="I18" s="149" t="e">
        <f>SUM(#REF!)</f>
        <v>#REF!</v>
      </c>
      <c r="J18" s="146">
        <f>SUM(J19:J23)</f>
        <v>-101.8</v>
      </c>
      <c r="K18" s="146">
        <f>SUM(K19:K23)</f>
        <v>22210.842</v>
      </c>
    </row>
    <row r="19" spans="1:11" ht="28.5" customHeight="1">
      <c r="A19" s="142">
        <v>13</v>
      </c>
      <c r="B19" s="189" t="s">
        <v>93</v>
      </c>
      <c r="C19" s="149"/>
      <c r="D19" s="150"/>
      <c r="E19" s="145"/>
      <c r="F19" s="151"/>
      <c r="G19" s="152"/>
      <c r="H19" s="153">
        <v>17100</v>
      </c>
      <c r="I19" s="151"/>
      <c r="J19" s="151"/>
      <c r="K19" s="153">
        <v>17100</v>
      </c>
    </row>
    <row r="20" spans="1:11" ht="24" customHeight="1">
      <c r="A20" s="142">
        <v>14</v>
      </c>
      <c r="B20" s="188" t="s">
        <v>92</v>
      </c>
      <c r="C20" s="149"/>
      <c r="D20" s="150"/>
      <c r="E20" s="145"/>
      <c r="F20" s="151"/>
      <c r="G20" s="152"/>
      <c r="H20" s="153">
        <v>500</v>
      </c>
      <c r="I20" s="151"/>
      <c r="J20" s="151">
        <v>-50</v>
      </c>
      <c r="K20" s="153">
        <f>H20+J20</f>
        <v>450</v>
      </c>
    </row>
    <row r="21" spans="1:11" ht="22.5" customHeight="1">
      <c r="A21" s="142">
        <v>15</v>
      </c>
      <c r="B21" s="188" t="s">
        <v>110</v>
      </c>
      <c r="C21" s="149"/>
      <c r="D21" s="150"/>
      <c r="E21" s="145"/>
      <c r="F21" s="151"/>
      <c r="G21" s="152"/>
      <c r="H21" s="153">
        <v>312.162</v>
      </c>
      <c r="I21" s="151"/>
      <c r="J21" s="151"/>
      <c r="K21" s="153">
        <v>312.162</v>
      </c>
    </row>
    <row r="22" spans="1:11" ht="24.75" customHeight="1">
      <c r="A22" s="142">
        <v>16</v>
      </c>
      <c r="B22" s="188" t="s">
        <v>111</v>
      </c>
      <c r="C22" s="149"/>
      <c r="D22" s="150"/>
      <c r="E22" s="145"/>
      <c r="F22" s="151"/>
      <c r="G22" s="152"/>
      <c r="H22" s="153">
        <v>458.68</v>
      </c>
      <c r="I22" s="151"/>
      <c r="J22" s="151"/>
      <c r="K22" s="153">
        <v>458.68</v>
      </c>
    </row>
    <row r="23" spans="1:11" ht="28.5" customHeight="1">
      <c r="A23" s="142">
        <v>17</v>
      </c>
      <c r="B23" s="188" t="s">
        <v>106</v>
      </c>
      <c r="C23" s="149"/>
      <c r="D23" s="150"/>
      <c r="E23" s="145"/>
      <c r="F23" s="151"/>
      <c r="G23" s="152"/>
      <c r="H23" s="153">
        <v>3941.8</v>
      </c>
      <c r="I23" s="151"/>
      <c r="J23" s="151">
        <v>-51.8</v>
      </c>
      <c r="K23" s="153">
        <f>H23+J23</f>
        <v>3890</v>
      </c>
    </row>
    <row r="24" spans="1:11" ht="19.5" customHeight="1">
      <c r="A24" s="142">
        <v>18</v>
      </c>
      <c r="B24" s="134" t="s">
        <v>96</v>
      </c>
      <c r="C24" s="149"/>
      <c r="D24" s="155"/>
      <c r="E24" s="156"/>
      <c r="F24" s="157"/>
      <c r="G24" s="158"/>
      <c r="H24" s="191">
        <f>H25</f>
        <v>200</v>
      </c>
      <c r="I24" s="151"/>
      <c r="J24" s="191">
        <f>J25</f>
        <v>-10</v>
      </c>
      <c r="K24" s="191">
        <f>K25</f>
        <v>190</v>
      </c>
    </row>
    <row r="25" spans="1:11" ht="23.25" customHeight="1">
      <c r="A25" s="142">
        <v>19</v>
      </c>
      <c r="B25" s="147" t="s">
        <v>97</v>
      </c>
      <c r="C25" s="149"/>
      <c r="D25" s="150"/>
      <c r="E25" s="145"/>
      <c r="F25" s="151"/>
      <c r="G25" s="152"/>
      <c r="H25" s="153">
        <v>200</v>
      </c>
      <c r="I25" s="151"/>
      <c r="J25" s="151">
        <v>-10</v>
      </c>
      <c r="K25" s="153">
        <f>H25+J25</f>
        <v>190</v>
      </c>
    </row>
    <row r="26" spans="1:11" ht="22.5" customHeight="1">
      <c r="A26" s="142">
        <v>20</v>
      </c>
      <c r="B26" s="134" t="s">
        <v>100</v>
      </c>
      <c r="C26" s="149"/>
      <c r="D26" s="155"/>
      <c r="E26" s="156"/>
      <c r="F26" s="157"/>
      <c r="G26" s="158"/>
      <c r="H26" s="191">
        <f>H27+H28</f>
        <v>5000</v>
      </c>
      <c r="I26" s="151"/>
      <c r="J26" s="191">
        <f>J27+J28</f>
        <v>0</v>
      </c>
      <c r="K26" s="191">
        <f>K27+K28</f>
        <v>5000</v>
      </c>
    </row>
    <row r="27" spans="1:11" ht="41.25" customHeight="1">
      <c r="A27" s="142">
        <v>21</v>
      </c>
      <c r="B27" s="147" t="s">
        <v>114</v>
      </c>
      <c r="C27" s="149"/>
      <c r="D27" s="150"/>
      <c r="E27" s="145"/>
      <c r="F27" s="151"/>
      <c r="G27" s="152"/>
      <c r="H27" s="153">
        <v>5000</v>
      </c>
      <c r="I27" s="151"/>
      <c r="J27" s="151"/>
      <c r="K27" s="153">
        <v>5000</v>
      </c>
    </row>
    <row r="28" spans="1:11" ht="28.5" customHeight="1" hidden="1">
      <c r="A28" s="142">
        <v>21</v>
      </c>
      <c r="B28" s="147" t="s">
        <v>105</v>
      </c>
      <c r="C28" s="149"/>
      <c r="D28" s="150"/>
      <c r="E28" s="145"/>
      <c r="F28" s="151"/>
      <c r="G28" s="152"/>
      <c r="H28" s="153">
        <f>200-200</f>
        <v>0</v>
      </c>
      <c r="I28" s="151"/>
      <c r="J28" s="198"/>
      <c r="K28" s="153">
        <f>200-200</f>
        <v>0</v>
      </c>
    </row>
    <row r="29" spans="1:11" ht="25.5" customHeight="1">
      <c r="A29" s="142">
        <v>22</v>
      </c>
      <c r="B29" s="134" t="s">
        <v>94</v>
      </c>
      <c r="C29" s="149"/>
      <c r="D29" s="155"/>
      <c r="E29" s="156"/>
      <c r="F29" s="157"/>
      <c r="G29" s="158"/>
      <c r="H29" s="159">
        <f>H30</f>
        <v>1500</v>
      </c>
      <c r="I29" s="151"/>
      <c r="J29" s="159">
        <f>J30</f>
        <v>0</v>
      </c>
      <c r="K29" s="159">
        <f>K30</f>
        <v>1500</v>
      </c>
    </row>
    <row r="30" spans="1:11" ht="27" customHeight="1">
      <c r="A30" s="142">
        <v>23</v>
      </c>
      <c r="B30" s="147" t="s">
        <v>116</v>
      </c>
      <c r="C30" s="149"/>
      <c r="D30" s="150"/>
      <c r="E30" s="145"/>
      <c r="F30" s="151"/>
      <c r="G30" s="152"/>
      <c r="H30" s="153">
        <v>1500</v>
      </c>
      <c r="I30" s="151"/>
      <c r="J30" s="151"/>
      <c r="K30" s="153">
        <v>1500</v>
      </c>
    </row>
    <row r="31" spans="1:11" ht="15.75" customHeight="1">
      <c r="A31" s="143">
        <v>24</v>
      </c>
      <c r="B31" s="137" t="s">
        <v>21</v>
      </c>
      <c r="C31" s="160" t="e">
        <f>SUM(C36)</f>
        <v>#REF!</v>
      </c>
      <c r="D31" s="160" t="e">
        <f>SUM(D36)+#REF!+D32</f>
        <v>#REF!</v>
      </c>
      <c r="E31" s="160"/>
      <c r="F31" s="160" t="e">
        <f>SUM(F36)+#REF!+F32</f>
        <v>#REF!</v>
      </c>
      <c r="G31" s="160" t="e">
        <f>SUM(G36)+#REF!+G32</f>
        <v>#REF!</v>
      </c>
      <c r="H31" s="161">
        <f>H32</f>
        <v>5000</v>
      </c>
      <c r="I31" s="160" t="e">
        <f>I32+#REF!</f>
        <v>#REF!</v>
      </c>
      <c r="J31" s="161">
        <f>J32</f>
        <v>0</v>
      </c>
      <c r="K31" s="161">
        <f>K32</f>
        <v>5000</v>
      </c>
    </row>
    <row r="32" spans="1:11" ht="15.75" customHeight="1">
      <c r="A32" s="142">
        <v>25</v>
      </c>
      <c r="B32" s="134" t="s">
        <v>87</v>
      </c>
      <c r="C32" s="162" t="e">
        <f>SUM(#REF!)</f>
        <v>#REF!</v>
      </c>
      <c r="D32" s="162" t="e">
        <f>SUM(#REF!)+D34</f>
        <v>#REF!</v>
      </c>
      <c r="E32" s="163"/>
      <c r="F32" s="162" t="e">
        <f>SUM(#REF!)+F34</f>
        <v>#REF!</v>
      </c>
      <c r="G32" s="162" t="e">
        <f>SUM(#REF!)+G34</f>
        <v>#REF!</v>
      </c>
      <c r="H32" s="192">
        <f>SUM(H33:H34)</f>
        <v>5000</v>
      </c>
      <c r="I32" s="162">
        <f>SUM(I33:I34)</f>
        <v>302.78682000000003</v>
      </c>
      <c r="J32" s="192">
        <f>SUM(J33:J34)</f>
        <v>0</v>
      </c>
      <c r="K32" s="192">
        <f>SUM(K33:K34)</f>
        <v>5000</v>
      </c>
    </row>
    <row r="33" spans="1:11" ht="15.75" customHeight="1">
      <c r="A33" s="142">
        <v>26</v>
      </c>
      <c r="B33" s="164" t="s">
        <v>86</v>
      </c>
      <c r="C33" s="162"/>
      <c r="D33" s="162"/>
      <c r="E33" s="163"/>
      <c r="F33" s="162"/>
      <c r="G33" s="162"/>
      <c r="H33" s="190">
        <v>3000</v>
      </c>
      <c r="I33" s="170">
        <v>172.8169</v>
      </c>
      <c r="J33" s="170"/>
      <c r="K33" s="190">
        <v>3000</v>
      </c>
    </row>
    <row r="34" spans="1:11" ht="15.75" customHeight="1">
      <c r="A34" s="142">
        <v>27</v>
      </c>
      <c r="B34" s="164" t="s">
        <v>63</v>
      </c>
      <c r="C34" s="166"/>
      <c r="D34" s="167">
        <v>4500</v>
      </c>
      <c r="E34" s="168" t="s">
        <v>76</v>
      </c>
      <c r="F34" s="151">
        <f>C34+D34</f>
        <v>4500</v>
      </c>
      <c r="G34" s="152"/>
      <c r="H34" s="153">
        <v>2000</v>
      </c>
      <c r="I34" s="151">
        <v>129.96992</v>
      </c>
      <c r="J34" s="151"/>
      <c r="K34" s="153">
        <v>2000</v>
      </c>
    </row>
    <row r="35" spans="1:11" ht="20.25" customHeight="1">
      <c r="A35" s="142">
        <v>28</v>
      </c>
      <c r="B35" s="137" t="s">
        <v>103</v>
      </c>
      <c r="C35" s="160">
        <f>SUM(C41)</f>
        <v>0</v>
      </c>
      <c r="D35" s="160" t="e">
        <f>SUM(D41)+#REF!+D36</f>
        <v>#REF!</v>
      </c>
      <c r="E35" s="160"/>
      <c r="F35" s="160" t="e">
        <f>SUM(F41)+#REF!+F36</f>
        <v>#REF!</v>
      </c>
      <c r="G35" s="160" t="e">
        <f>SUM(G41)+#REF!+G36</f>
        <v>#REF!</v>
      </c>
      <c r="H35" s="161">
        <f>H36</f>
        <v>4300</v>
      </c>
      <c r="I35" s="151"/>
      <c r="J35" s="161">
        <f>J36</f>
        <v>-501</v>
      </c>
      <c r="K35" s="161">
        <f>K36</f>
        <v>3799</v>
      </c>
    </row>
    <row r="36" spans="1:11" ht="25.5">
      <c r="A36" s="169">
        <v>29</v>
      </c>
      <c r="B36" s="134" t="s">
        <v>104</v>
      </c>
      <c r="C36" s="162" t="e">
        <f>SUM(#REF!)</f>
        <v>#REF!</v>
      </c>
      <c r="D36" s="162" t="e">
        <f>SUM(#REF!)+D39</f>
        <v>#REF!</v>
      </c>
      <c r="E36" s="163"/>
      <c r="F36" s="162" t="e">
        <f>SUM(#REF!)+F39</f>
        <v>#REF!</v>
      </c>
      <c r="G36" s="162" t="e">
        <f>SUM(#REF!)+G39</f>
        <v>#REF!</v>
      </c>
      <c r="H36" s="192">
        <f>H37+H38</f>
        <v>4300</v>
      </c>
      <c r="I36" s="162">
        <f>SUM(I37)</f>
        <v>4000</v>
      </c>
      <c r="J36" s="192">
        <f>J37+J38</f>
        <v>-501</v>
      </c>
      <c r="K36" s="192">
        <f>K37+K38</f>
        <v>3799</v>
      </c>
    </row>
    <row r="37" spans="1:11" ht="25.5">
      <c r="A37" s="169">
        <v>30</v>
      </c>
      <c r="B37" s="194" t="s">
        <v>115</v>
      </c>
      <c r="C37" s="170">
        <v>1200</v>
      </c>
      <c r="D37" s="171">
        <v>-1200</v>
      </c>
      <c r="E37" s="172"/>
      <c r="F37" s="151">
        <f>C37+D37</f>
        <v>0</v>
      </c>
      <c r="G37" s="152"/>
      <c r="H37" s="153">
        <v>4000</v>
      </c>
      <c r="I37" s="151">
        <f>G37+H37</f>
        <v>4000</v>
      </c>
      <c r="J37" s="151">
        <v>-501</v>
      </c>
      <c r="K37" s="153">
        <f>H37+J37</f>
        <v>3499</v>
      </c>
    </row>
    <row r="38" spans="1:11" ht="25.5">
      <c r="A38" s="169">
        <v>31</v>
      </c>
      <c r="B38" s="194" t="s">
        <v>107</v>
      </c>
      <c r="C38" s="170"/>
      <c r="D38" s="171"/>
      <c r="E38" s="172"/>
      <c r="F38" s="151"/>
      <c r="G38" s="152"/>
      <c r="H38" s="153">
        <v>300</v>
      </c>
      <c r="I38" s="151"/>
      <c r="J38" s="151"/>
      <c r="K38" s="153">
        <v>300</v>
      </c>
    </row>
    <row r="39" spans="1:11" ht="15.75" customHeight="1">
      <c r="A39" s="173">
        <v>32</v>
      </c>
      <c r="B39" s="174" t="s">
        <v>27</v>
      </c>
      <c r="C39" s="175" t="e">
        <f>SUM(C42)</f>
        <v>#REF!</v>
      </c>
      <c r="D39" s="175">
        <f>SUM(D42)+D40</f>
        <v>0</v>
      </c>
      <c r="E39" s="175"/>
      <c r="F39" s="175">
        <f>SUM(F42)+F40</f>
        <v>0</v>
      </c>
      <c r="G39" s="175">
        <f>SUM(G42)+G40</f>
        <v>0</v>
      </c>
      <c r="H39" s="176">
        <f>H40+H42</f>
        <v>500</v>
      </c>
      <c r="I39" s="197">
        <f>I40+I42</f>
        <v>459.9981</v>
      </c>
      <c r="J39" s="176">
        <f>J40+J42</f>
        <v>-1</v>
      </c>
      <c r="K39" s="176">
        <f>K40+K42</f>
        <v>499</v>
      </c>
    </row>
    <row r="40" spans="1:11" ht="15.75" customHeight="1" hidden="1">
      <c r="A40" s="169"/>
      <c r="B40" s="74"/>
      <c r="C40" s="163"/>
      <c r="D40" s="163"/>
      <c r="E40" s="163"/>
      <c r="F40" s="163"/>
      <c r="G40" s="163"/>
      <c r="H40" s="177"/>
      <c r="I40" s="163"/>
      <c r="J40" s="177"/>
      <c r="K40" s="177"/>
    </row>
    <row r="41" spans="1:11" ht="27.75" customHeight="1" hidden="1">
      <c r="A41" s="169"/>
      <c r="B41" s="75"/>
      <c r="C41" s="170"/>
      <c r="D41" s="170"/>
      <c r="E41" s="168"/>
      <c r="F41" s="170"/>
      <c r="G41" s="152"/>
      <c r="H41" s="165"/>
      <c r="I41" s="170"/>
      <c r="J41" s="165"/>
      <c r="K41" s="165"/>
    </row>
    <row r="42" spans="1:11" ht="20.25" customHeight="1">
      <c r="A42" s="169">
        <v>33</v>
      </c>
      <c r="B42" s="134" t="s">
        <v>98</v>
      </c>
      <c r="C42" s="163" t="e">
        <f>SUM(#REF!)</f>
        <v>#REF!</v>
      </c>
      <c r="D42" s="163">
        <f>SUM(D44:D45)</f>
        <v>0</v>
      </c>
      <c r="E42" s="163"/>
      <c r="F42" s="163">
        <f>SUM(F44:F45)</f>
        <v>0</v>
      </c>
      <c r="G42" s="163">
        <f>SUM(G44:G45)</f>
        <v>0</v>
      </c>
      <c r="H42" s="193">
        <f>SUM(H43:H43)</f>
        <v>500</v>
      </c>
      <c r="I42" s="163">
        <f>SUM(I43:I43)</f>
        <v>459.9981</v>
      </c>
      <c r="J42" s="193">
        <f>SUM(J43:J43)</f>
        <v>-1</v>
      </c>
      <c r="K42" s="193">
        <f>SUM(K43:K43)</f>
        <v>499</v>
      </c>
    </row>
    <row r="43" spans="1:11" ht="24" customHeight="1">
      <c r="A43" s="169">
        <v>34</v>
      </c>
      <c r="B43" s="178" t="s">
        <v>89</v>
      </c>
      <c r="C43" s="163"/>
      <c r="D43" s="163"/>
      <c r="E43" s="163"/>
      <c r="F43" s="163"/>
      <c r="G43" s="163"/>
      <c r="H43" s="190">
        <v>500</v>
      </c>
      <c r="I43" s="170">
        <v>459.9981</v>
      </c>
      <c r="J43" s="170">
        <v>-1</v>
      </c>
      <c r="K43" s="190">
        <f>H43+J43</f>
        <v>499</v>
      </c>
    </row>
    <row r="44" spans="1:11" ht="27.75" customHeight="1" hidden="1" thickBot="1">
      <c r="A44" s="169">
        <v>57</v>
      </c>
      <c r="B44" s="164" t="s">
        <v>57</v>
      </c>
      <c r="C44" s="170"/>
      <c r="D44" s="179"/>
      <c r="E44" s="180"/>
      <c r="F44" s="151">
        <f>C44+D44</f>
        <v>0</v>
      </c>
      <c r="G44" s="152"/>
      <c r="H44" s="154">
        <f aca="true" t="shared" si="0" ref="H44:K45">F44+G44</f>
        <v>0</v>
      </c>
      <c r="I44" s="151">
        <f t="shared" si="0"/>
        <v>0</v>
      </c>
      <c r="J44" s="151">
        <f t="shared" si="0"/>
        <v>0</v>
      </c>
      <c r="K44" s="154">
        <f t="shared" si="0"/>
        <v>0</v>
      </c>
    </row>
    <row r="45" spans="1:11" ht="27.75" customHeight="1" hidden="1" thickBot="1">
      <c r="A45" s="169">
        <v>58</v>
      </c>
      <c r="B45" s="164" t="s">
        <v>58</v>
      </c>
      <c r="C45" s="167"/>
      <c r="D45" s="179"/>
      <c r="E45" s="180"/>
      <c r="F45" s="151">
        <f>C45+D45</f>
        <v>0</v>
      </c>
      <c r="G45" s="152"/>
      <c r="H45" s="154">
        <f t="shared" si="0"/>
        <v>0</v>
      </c>
      <c r="I45" s="151">
        <f t="shared" si="0"/>
        <v>0</v>
      </c>
      <c r="J45" s="151">
        <f t="shared" si="0"/>
        <v>0</v>
      </c>
      <c r="K45" s="154">
        <f t="shared" si="0"/>
        <v>0</v>
      </c>
    </row>
    <row r="46" spans="1:11" ht="15.75" customHeight="1">
      <c r="A46" s="181">
        <v>35</v>
      </c>
      <c r="B46" s="182" t="s">
        <v>30</v>
      </c>
      <c r="C46" s="183" t="e">
        <f>SUM(C13,C31,#REF!,C39)</f>
        <v>#REF!</v>
      </c>
      <c r="D46" s="183" t="e">
        <f>SUM(D13,D31,#REF!,D39)</f>
        <v>#REF!</v>
      </c>
      <c r="E46" s="184"/>
      <c r="F46" s="183" t="e">
        <f>SUM(F13,F31,#REF!,F39)</f>
        <v>#REF!</v>
      </c>
      <c r="G46" s="183" t="e">
        <f>SUM(G13,G31,#REF!,G39)</f>
        <v>#REF!</v>
      </c>
      <c r="H46" s="185">
        <f>H7+H10+H13+H31+H39+H35</f>
        <v>90189.64199999999</v>
      </c>
      <c r="I46" s="185" t="e">
        <f>SUM(I13,I31,I10,I39)</f>
        <v>#REF!</v>
      </c>
      <c r="J46" s="185">
        <f>J7+J10+J13+J31+J39+J35</f>
        <v>-1066.8</v>
      </c>
      <c r="K46" s="185">
        <f>K7+K10+K13+K31+K39+K35</f>
        <v>89122.842</v>
      </c>
    </row>
    <row r="47" spans="5:11" ht="12.75">
      <c r="E47" s="127"/>
      <c r="H47" s="133"/>
      <c r="K47" s="133"/>
    </row>
    <row r="48" spans="5:11" ht="12.75">
      <c r="E48" s="127"/>
      <c r="H48" s="133"/>
      <c r="K48" s="133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</sheetData>
  <mergeCells count="2">
    <mergeCell ref="E14:E16"/>
    <mergeCell ref="A4:K4"/>
  </mergeCells>
  <printOptions/>
  <pageMargins left="0.984251968503937" right="0" top="0.5905511811023623" bottom="0.3937007874015748" header="0.511811023622047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00390625" style="102" customWidth="1"/>
    <col min="2" max="2" width="58.57421875" style="0" customWidth="1"/>
    <col min="3" max="3" width="15.140625" style="0" hidden="1" customWidth="1"/>
    <col min="4" max="4" width="14.57421875" style="45" hidden="1" customWidth="1"/>
    <col min="5" max="5" width="15.28125" style="45" hidden="1" customWidth="1"/>
    <col min="6" max="6" width="15.7109375" style="60" hidden="1" customWidth="1"/>
    <col min="7" max="7" width="12.28125" style="0" hidden="1" customWidth="1"/>
    <col min="8" max="8" width="12.57421875" style="0" hidden="1" customWidth="1"/>
    <col min="9" max="9" width="18.7109375" style="0" hidden="1" customWidth="1"/>
    <col min="10" max="10" width="14.28125" style="0" hidden="1" customWidth="1"/>
    <col min="11" max="11" width="14.8515625" style="0" customWidth="1"/>
  </cols>
  <sheetData>
    <row r="1" spans="1:11" ht="15.75">
      <c r="A1" s="85"/>
      <c r="B1" s="2"/>
      <c r="D1" s="1"/>
      <c r="K1" s="84" t="s">
        <v>120</v>
      </c>
    </row>
    <row r="2" spans="1:11" ht="15.75">
      <c r="A2" s="85"/>
      <c r="B2" s="2"/>
      <c r="D2" s="1"/>
      <c r="K2" s="84" t="s">
        <v>72</v>
      </c>
    </row>
    <row r="3" spans="1:11" ht="15.75">
      <c r="A3" s="85"/>
      <c r="B3" s="2"/>
      <c r="D3" s="1"/>
      <c r="K3" s="84" t="s">
        <v>122</v>
      </c>
    </row>
    <row r="4" spans="1:11" ht="15.75">
      <c r="A4" s="85"/>
      <c r="B4" s="2"/>
      <c r="D4" s="1"/>
      <c r="K4" s="84" t="s">
        <v>121</v>
      </c>
    </row>
    <row r="5" spans="1:11" ht="15.75">
      <c r="A5" s="85"/>
      <c r="B5" s="2"/>
      <c r="D5" s="1"/>
      <c r="K5" s="84" t="s">
        <v>0</v>
      </c>
    </row>
    <row r="6" spans="1:11" ht="15.75">
      <c r="A6" s="85"/>
      <c r="B6" s="2"/>
      <c r="D6" s="1"/>
      <c r="K6" s="84" t="s">
        <v>65</v>
      </c>
    </row>
    <row r="7" spans="1:5" ht="13.5" customHeight="1">
      <c r="A7" s="85"/>
      <c r="B7" s="2"/>
      <c r="C7" s="82"/>
      <c r="D7" s="1"/>
      <c r="E7" s="1"/>
    </row>
    <row r="8" spans="1:11" ht="48" customHeight="1">
      <c r="A8" s="209" t="s">
        <v>108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5" ht="9.75" customHeight="1">
      <c r="A9" s="86"/>
      <c r="B9" s="26"/>
      <c r="C9" s="26"/>
      <c r="D9" s="26"/>
      <c r="E9" s="26"/>
    </row>
    <row r="10" spans="1:11" ht="28.5" customHeight="1">
      <c r="A10" s="134" t="s">
        <v>1</v>
      </c>
      <c r="B10" s="135" t="s">
        <v>2</v>
      </c>
      <c r="C10" s="136" t="s">
        <v>3</v>
      </c>
      <c r="D10" s="136" t="s">
        <v>31</v>
      </c>
      <c r="E10" s="136" t="s">
        <v>75</v>
      </c>
      <c r="F10" s="136" t="s">
        <v>3</v>
      </c>
      <c r="G10" s="136" t="s">
        <v>31</v>
      </c>
      <c r="H10" s="136" t="s">
        <v>83</v>
      </c>
      <c r="I10" s="135" t="s">
        <v>84</v>
      </c>
      <c r="J10" s="135" t="s">
        <v>112</v>
      </c>
      <c r="K10" s="136" t="s">
        <v>83</v>
      </c>
    </row>
    <row r="11" spans="1:11" ht="31.5" customHeight="1">
      <c r="A11" s="186">
        <v>1</v>
      </c>
      <c r="B11" s="137" t="s">
        <v>101</v>
      </c>
      <c r="C11" s="136"/>
      <c r="D11" s="136"/>
      <c r="E11" s="136"/>
      <c r="F11" s="136"/>
      <c r="G11" s="136"/>
      <c r="H11" s="138">
        <f>H12</f>
        <v>2000</v>
      </c>
      <c r="I11" s="135"/>
      <c r="J11" s="138">
        <f>J12</f>
        <v>0</v>
      </c>
      <c r="K11" s="138">
        <f>K12</f>
        <v>1799</v>
      </c>
    </row>
    <row r="12" spans="1:11" ht="21" customHeight="1">
      <c r="A12" s="186">
        <v>2</v>
      </c>
      <c r="B12" s="134" t="s">
        <v>95</v>
      </c>
      <c r="C12" s="136"/>
      <c r="D12" s="136"/>
      <c r="E12" s="136"/>
      <c r="F12" s="136"/>
      <c r="G12" s="136"/>
      <c r="H12" s="138">
        <f>H13</f>
        <v>2000</v>
      </c>
      <c r="I12" s="135"/>
      <c r="J12" s="138">
        <f>J13</f>
        <v>0</v>
      </c>
      <c r="K12" s="138">
        <f>K13</f>
        <v>1799</v>
      </c>
    </row>
    <row r="13" spans="1:11" ht="27.75" customHeight="1">
      <c r="A13" s="186">
        <v>3</v>
      </c>
      <c r="B13" s="139" t="s">
        <v>113</v>
      </c>
      <c r="C13" s="136"/>
      <c r="D13" s="136"/>
      <c r="E13" s="136"/>
      <c r="F13" s="136"/>
      <c r="G13" s="136"/>
      <c r="H13" s="140">
        <v>2000</v>
      </c>
      <c r="I13" s="135"/>
      <c r="J13" s="135"/>
      <c r="K13" s="140">
        <v>1799</v>
      </c>
    </row>
    <row r="14" spans="1:11" ht="30">
      <c r="A14" s="187">
        <v>4</v>
      </c>
      <c r="B14" s="137" t="s">
        <v>119</v>
      </c>
      <c r="C14" s="141"/>
      <c r="D14" s="141"/>
      <c r="E14" s="141"/>
      <c r="F14" s="141"/>
      <c r="G14" s="141"/>
      <c r="H14" s="138">
        <f>H15</f>
        <v>600</v>
      </c>
      <c r="I14" s="195">
        <f>I16</f>
        <v>315.70631</v>
      </c>
      <c r="J14" s="138">
        <f>J15</f>
        <v>0</v>
      </c>
      <c r="K14" s="138">
        <f>K15</f>
        <v>549</v>
      </c>
    </row>
    <row r="15" spans="1:11" ht="15.75">
      <c r="A15" s="187">
        <v>5</v>
      </c>
      <c r="B15" s="134" t="s">
        <v>102</v>
      </c>
      <c r="C15" s="141"/>
      <c r="D15" s="141"/>
      <c r="E15" s="141"/>
      <c r="F15" s="141"/>
      <c r="G15" s="141"/>
      <c r="H15" s="146">
        <f>H16</f>
        <v>600</v>
      </c>
      <c r="I15" s="195"/>
      <c r="J15" s="146">
        <f>J16</f>
        <v>0</v>
      </c>
      <c r="K15" s="146">
        <f>K16</f>
        <v>549</v>
      </c>
    </row>
    <row r="16" spans="1:11" ht="24" customHeight="1">
      <c r="A16" s="142">
        <v>6</v>
      </c>
      <c r="B16" s="139" t="s">
        <v>99</v>
      </c>
      <c r="C16" s="136"/>
      <c r="D16" s="136"/>
      <c r="E16" s="136"/>
      <c r="F16" s="136"/>
      <c r="G16" s="136"/>
      <c r="H16" s="140">
        <v>600</v>
      </c>
      <c r="I16" s="196">
        <v>315.70631</v>
      </c>
      <c r="J16" s="196"/>
      <c r="K16" s="140">
        <v>549</v>
      </c>
    </row>
    <row r="17" spans="1:11" ht="22.5" customHeight="1">
      <c r="A17" s="143">
        <v>7</v>
      </c>
      <c r="B17" s="137" t="s">
        <v>4</v>
      </c>
      <c r="C17" s="144" t="e">
        <f>SUM(C22,#REF!,#REF!)</f>
        <v>#REF!</v>
      </c>
      <c r="D17" s="144" t="e">
        <f>SUM(D22,#REF!,#REF!)</f>
        <v>#REF!</v>
      </c>
      <c r="E17" s="144"/>
      <c r="F17" s="144" t="e">
        <f>SUM(F22,#REF!,#REF!)</f>
        <v>#REF!</v>
      </c>
      <c r="G17" s="144" t="e">
        <f>SUM(G22,#REF!,#REF!,#REF!)</f>
        <v>#REF!</v>
      </c>
      <c r="H17" s="138">
        <f>H18+H22+H33+H28+H30</f>
        <v>53042.642</v>
      </c>
      <c r="I17" s="144" t="e">
        <f>I22</f>
        <v>#REF!</v>
      </c>
      <c r="J17" s="138">
        <f>J18+J22+J33+J28+J30</f>
        <v>26000</v>
      </c>
      <c r="K17" s="138">
        <f>K18+K22+K33+K28+K30</f>
        <v>77476.842</v>
      </c>
    </row>
    <row r="18" spans="1:11" ht="24.75" customHeight="1">
      <c r="A18" s="143">
        <v>8</v>
      </c>
      <c r="B18" s="134" t="s">
        <v>109</v>
      </c>
      <c r="C18" s="144" t="e">
        <f>SUM(#REF!)</f>
        <v>#REF!</v>
      </c>
      <c r="D18" s="144">
        <f>SUM(D20:D20)</f>
        <v>150.14591</v>
      </c>
      <c r="E18" s="213" t="s">
        <v>76</v>
      </c>
      <c r="F18" s="144">
        <f>SUM(F20:F20)</f>
        <v>150.14591</v>
      </c>
      <c r="G18" s="144">
        <f>SUM(G20:G20)</f>
        <v>0</v>
      </c>
      <c r="H18" s="146">
        <f>SUM(H19:H20)</f>
        <v>23830</v>
      </c>
      <c r="I18" s="144"/>
      <c r="J18" s="146">
        <f>SUM(J19:J21)</f>
        <v>26000</v>
      </c>
      <c r="K18" s="146">
        <f>SUM(K19:K21)</f>
        <v>48576</v>
      </c>
    </row>
    <row r="19" spans="1:11" ht="21.75" customHeight="1">
      <c r="A19" s="143">
        <v>9</v>
      </c>
      <c r="B19" s="147" t="s">
        <v>91</v>
      </c>
      <c r="C19" s="144"/>
      <c r="D19" s="144"/>
      <c r="E19" s="213"/>
      <c r="F19" s="144"/>
      <c r="G19" s="144"/>
      <c r="H19" s="140">
        <v>1800</v>
      </c>
      <c r="I19" s="144"/>
      <c r="J19" s="144"/>
      <c r="K19" s="140">
        <v>1599</v>
      </c>
    </row>
    <row r="20" spans="1:11" ht="20.25" customHeight="1">
      <c r="A20" s="143">
        <v>10</v>
      </c>
      <c r="B20" s="148" t="s">
        <v>90</v>
      </c>
      <c r="C20" s="149"/>
      <c r="D20" s="150">
        <v>150.14591</v>
      </c>
      <c r="E20" s="213"/>
      <c r="F20" s="151">
        <f>C20+D20</f>
        <v>150.14591</v>
      </c>
      <c r="G20" s="152"/>
      <c r="H20" s="153">
        <v>22030</v>
      </c>
      <c r="I20" s="144"/>
      <c r="J20" s="144"/>
      <c r="K20" s="153">
        <f>22030-1053</f>
        <v>20977</v>
      </c>
    </row>
    <row r="21" spans="1:11" ht="29.25" customHeight="1">
      <c r="A21" s="143">
        <v>11</v>
      </c>
      <c r="B21" s="147" t="s">
        <v>118</v>
      </c>
      <c r="C21" s="149"/>
      <c r="D21" s="150"/>
      <c r="E21" s="145"/>
      <c r="F21" s="151"/>
      <c r="G21" s="152"/>
      <c r="H21" s="153"/>
      <c r="I21" s="144"/>
      <c r="J21" s="201">
        <v>26000</v>
      </c>
      <c r="K21" s="153">
        <v>26000</v>
      </c>
    </row>
    <row r="22" spans="1:11" ht="21" customHeight="1">
      <c r="A22" s="142">
        <v>12</v>
      </c>
      <c r="B22" s="135" t="s">
        <v>88</v>
      </c>
      <c r="C22" s="144" t="e">
        <f>SUM(#REF!)</f>
        <v>#REF!</v>
      </c>
      <c r="D22" s="144" t="e">
        <f>SUM(#REF!)</f>
        <v>#REF!</v>
      </c>
      <c r="E22" s="145" t="s">
        <v>76</v>
      </c>
      <c r="F22" s="144" t="e">
        <f>SUM(#REF!)</f>
        <v>#REF!</v>
      </c>
      <c r="G22" s="144" t="e">
        <f>SUM(#REF!)</f>
        <v>#REF!</v>
      </c>
      <c r="H22" s="146">
        <f>SUM(H23:H27)</f>
        <v>22312.642</v>
      </c>
      <c r="I22" s="149" t="e">
        <f>SUM(#REF!)</f>
        <v>#REF!</v>
      </c>
      <c r="J22" s="146">
        <f>SUM(J23:J27)</f>
        <v>0</v>
      </c>
      <c r="K22" s="146">
        <f>SUM(K23:K27)</f>
        <v>22210.842</v>
      </c>
    </row>
    <row r="23" spans="1:11" ht="20.25" customHeight="1">
      <c r="A23" s="142">
        <v>13</v>
      </c>
      <c r="B23" s="189" t="s">
        <v>93</v>
      </c>
      <c r="C23" s="149"/>
      <c r="D23" s="150"/>
      <c r="E23" s="145"/>
      <c r="F23" s="151"/>
      <c r="G23" s="152"/>
      <c r="H23" s="153">
        <v>17100</v>
      </c>
      <c r="I23" s="151"/>
      <c r="J23" s="151"/>
      <c r="K23" s="153">
        <v>17100</v>
      </c>
    </row>
    <row r="24" spans="1:11" ht="24" customHeight="1">
      <c r="A24" s="142">
        <v>14</v>
      </c>
      <c r="B24" s="188" t="s">
        <v>92</v>
      </c>
      <c r="C24" s="149"/>
      <c r="D24" s="150"/>
      <c r="E24" s="145"/>
      <c r="F24" s="151"/>
      <c r="G24" s="152"/>
      <c r="H24" s="153">
        <v>500</v>
      </c>
      <c r="I24" s="151"/>
      <c r="J24" s="151"/>
      <c r="K24" s="153">
        <v>450</v>
      </c>
    </row>
    <row r="25" spans="1:11" ht="18.75" customHeight="1">
      <c r="A25" s="142">
        <v>15</v>
      </c>
      <c r="B25" s="188" t="s">
        <v>110</v>
      </c>
      <c r="C25" s="149"/>
      <c r="D25" s="150"/>
      <c r="E25" s="145"/>
      <c r="F25" s="151"/>
      <c r="G25" s="152"/>
      <c r="H25" s="153">
        <v>312.162</v>
      </c>
      <c r="I25" s="151"/>
      <c r="J25" s="151"/>
      <c r="K25" s="153">
        <v>312.162</v>
      </c>
    </row>
    <row r="26" spans="1:11" ht="24.75" customHeight="1">
      <c r="A26" s="142">
        <v>16</v>
      </c>
      <c r="B26" s="188" t="s">
        <v>111</v>
      </c>
      <c r="C26" s="149"/>
      <c r="D26" s="150"/>
      <c r="E26" s="145"/>
      <c r="F26" s="151"/>
      <c r="G26" s="152"/>
      <c r="H26" s="153">
        <v>458.68</v>
      </c>
      <c r="I26" s="151"/>
      <c r="J26" s="151"/>
      <c r="K26" s="153">
        <v>458.68</v>
      </c>
    </row>
    <row r="27" spans="1:11" ht="28.5" customHeight="1">
      <c r="A27" s="142">
        <v>17</v>
      </c>
      <c r="B27" s="188" t="s">
        <v>106</v>
      </c>
      <c r="C27" s="149"/>
      <c r="D27" s="150"/>
      <c r="E27" s="145"/>
      <c r="F27" s="151"/>
      <c r="G27" s="152"/>
      <c r="H27" s="153">
        <v>3941.8</v>
      </c>
      <c r="I27" s="151"/>
      <c r="J27" s="151"/>
      <c r="K27" s="153">
        <v>3890</v>
      </c>
    </row>
    <row r="28" spans="1:11" ht="19.5" customHeight="1">
      <c r="A28" s="142">
        <v>18</v>
      </c>
      <c r="B28" s="134" t="s">
        <v>96</v>
      </c>
      <c r="C28" s="149"/>
      <c r="D28" s="155"/>
      <c r="E28" s="156"/>
      <c r="F28" s="157"/>
      <c r="G28" s="158"/>
      <c r="H28" s="191">
        <f>H29</f>
        <v>200</v>
      </c>
      <c r="I28" s="151"/>
      <c r="J28" s="191">
        <f>J29</f>
        <v>0</v>
      </c>
      <c r="K28" s="191">
        <f>K29</f>
        <v>190</v>
      </c>
    </row>
    <row r="29" spans="1:11" ht="23.25" customHeight="1">
      <c r="A29" s="142">
        <v>19</v>
      </c>
      <c r="B29" s="147" t="s">
        <v>97</v>
      </c>
      <c r="C29" s="149"/>
      <c r="D29" s="150"/>
      <c r="E29" s="145"/>
      <c r="F29" s="151"/>
      <c r="G29" s="152"/>
      <c r="H29" s="153">
        <v>200</v>
      </c>
      <c r="I29" s="151"/>
      <c r="J29" s="151"/>
      <c r="K29" s="153">
        <v>190</v>
      </c>
    </row>
    <row r="30" spans="1:11" ht="22.5" customHeight="1">
      <c r="A30" s="142">
        <v>20</v>
      </c>
      <c r="B30" s="134" t="s">
        <v>100</v>
      </c>
      <c r="C30" s="149"/>
      <c r="D30" s="155"/>
      <c r="E30" s="156"/>
      <c r="F30" s="157"/>
      <c r="G30" s="158"/>
      <c r="H30" s="191">
        <f>H31+H32</f>
        <v>5200</v>
      </c>
      <c r="I30" s="151"/>
      <c r="J30" s="191">
        <f>J31+J32</f>
        <v>0</v>
      </c>
      <c r="K30" s="191">
        <f>K31+K32</f>
        <v>5000</v>
      </c>
    </row>
    <row r="31" spans="1:11" ht="27.75" customHeight="1">
      <c r="A31" s="142">
        <v>21</v>
      </c>
      <c r="B31" s="147" t="s">
        <v>114</v>
      </c>
      <c r="C31" s="149"/>
      <c r="D31" s="150"/>
      <c r="E31" s="145"/>
      <c r="F31" s="151"/>
      <c r="G31" s="152"/>
      <c r="H31" s="153">
        <v>5000</v>
      </c>
      <c r="I31" s="151"/>
      <c r="J31" s="151"/>
      <c r="K31" s="153">
        <v>5000</v>
      </c>
    </row>
    <row r="32" spans="1:11" ht="25.5" hidden="1">
      <c r="A32" s="142">
        <v>22</v>
      </c>
      <c r="B32" s="147" t="s">
        <v>105</v>
      </c>
      <c r="C32" s="149"/>
      <c r="D32" s="150"/>
      <c r="E32" s="145"/>
      <c r="F32" s="151"/>
      <c r="G32" s="152"/>
      <c r="H32" s="153">
        <v>200</v>
      </c>
      <c r="I32" s="151"/>
      <c r="J32" s="198"/>
      <c r="K32" s="153">
        <f>200-200</f>
        <v>0</v>
      </c>
    </row>
    <row r="33" spans="1:11" ht="25.5" customHeight="1">
      <c r="A33" s="142">
        <v>22</v>
      </c>
      <c r="B33" s="134" t="s">
        <v>94</v>
      </c>
      <c r="C33" s="149"/>
      <c r="D33" s="155"/>
      <c r="E33" s="156"/>
      <c r="F33" s="157"/>
      <c r="G33" s="158"/>
      <c r="H33" s="159">
        <f>H34</f>
        <v>1500</v>
      </c>
      <c r="I33" s="151"/>
      <c r="J33" s="159">
        <f>J34</f>
        <v>0</v>
      </c>
      <c r="K33" s="159">
        <f>K34</f>
        <v>1500</v>
      </c>
    </row>
    <row r="34" spans="1:11" ht="27" customHeight="1">
      <c r="A34" s="142">
        <v>23</v>
      </c>
      <c r="B34" s="147" t="s">
        <v>116</v>
      </c>
      <c r="C34" s="149"/>
      <c r="D34" s="150"/>
      <c r="E34" s="145"/>
      <c r="F34" s="151"/>
      <c r="G34" s="152"/>
      <c r="H34" s="153">
        <v>1500</v>
      </c>
      <c r="I34" s="151"/>
      <c r="J34" s="151"/>
      <c r="K34" s="153">
        <v>1500</v>
      </c>
    </row>
    <row r="35" spans="1:11" ht="15.75" customHeight="1">
      <c r="A35" s="143">
        <v>24</v>
      </c>
      <c r="B35" s="137" t="s">
        <v>21</v>
      </c>
      <c r="C35" s="160" t="e">
        <f>SUM(C40)</f>
        <v>#REF!</v>
      </c>
      <c r="D35" s="160" t="e">
        <f>SUM(D40)+#REF!+D36</f>
        <v>#REF!</v>
      </c>
      <c r="E35" s="160"/>
      <c r="F35" s="160" t="e">
        <f>SUM(F40)+#REF!+F36</f>
        <v>#REF!</v>
      </c>
      <c r="G35" s="160" t="e">
        <f>SUM(G40)+#REF!+G36</f>
        <v>#REF!</v>
      </c>
      <c r="H35" s="161">
        <f>H36</f>
        <v>5000</v>
      </c>
      <c r="I35" s="160">
        <f>I36</f>
        <v>302.78682000000003</v>
      </c>
      <c r="J35" s="161">
        <f>J36</f>
        <v>0</v>
      </c>
      <c r="K35" s="161">
        <f>K36</f>
        <v>5000</v>
      </c>
    </row>
    <row r="36" spans="1:11" ht="15.75" customHeight="1">
      <c r="A36" s="142">
        <v>25</v>
      </c>
      <c r="B36" s="134" t="s">
        <v>87</v>
      </c>
      <c r="C36" s="162" t="e">
        <f>SUM(#REF!)</f>
        <v>#REF!</v>
      </c>
      <c r="D36" s="162" t="e">
        <f>SUM(#REF!)+D38</f>
        <v>#REF!</v>
      </c>
      <c r="E36" s="163"/>
      <c r="F36" s="162" t="e">
        <f>SUM(#REF!)+F38</f>
        <v>#REF!</v>
      </c>
      <c r="G36" s="162" t="e">
        <f>SUM(#REF!)+G38</f>
        <v>#REF!</v>
      </c>
      <c r="H36" s="192">
        <f>SUM(H37:H38)</f>
        <v>5000</v>
      </c>
      <c r="I36" s="162">
        <f>SUM(I37:I38)</f>
        <v>302.78682000000003</v>
      </c>
      <c r="J36" s="192">
        <f>SUM(J37:J38)</f>
        <v>0</v>
      </c>
      <c r="K36" s="192">
        <f>SUM(K37:K38)</f>
        <v>5000</v>
      </c>
    </row>
    <row r="37" spans="1:11" ht="15.75" customHeight="1">
      <c r="A37" s="142">
        <v>26</v>
      </c>
      <c r="B37" s="164" t="s">
        <v>86</v>
      </c>
      <c r="C37" s="162"/>
      <c r="D37" s="162"/>
      <c r="E37" s="163"/>
      <c r="F37" s="162"/>
      <c r="G37" s="162"/>
      <c r="H37" s="190">
        <v>3000</v>
      </c>
      <c r="I37" s="170">
        <v>172.8169</v>
      </c>
      <c r="J37" s="170"/>
      <c r="K37" s="190">
        <v>3000</v>
      </c>
    </row>
    <row r="38" spans="1:11" ht="15.75" customHeight="1">
      <c r="A38" s="142">
        <v>27</v>
      </c>
      <c r="B38" s="164" t="s">
        <v>63</v>
      </c>
      <c r="C38" s="166"/>
      <c r="D38" s="167">
        <v>4500</v>
      </c>
      <c r="E38" s="168" t="s">
        <v>76</v>
      </c>
      <c r="F38" s="151">
        <f>C38+D38</f>
        <v>4500</v>
      </c>
      <c r="G38" s="152"/>
      <c r="H38" s="153">
        <v>2000</v>
      </c>
      <c r="I38" s="151">
        <v>129.96992</v>
      </c>
      <c r="J38" s="151"/>
      <c r="K38" s="153">
        <v>2000</v>
      </c>
    </row>
    <row r="39" spans="1:11" ht="20.25" customHeight="1">
      <c r="A39" s="142">
        <v>28</v>
      </c>
      <c r="B39" s="137" t="s">
        <v>103</v>
      </c>
      <c r="C39" s="160">
        <f>SUM(C45)</f>
        <v>0</v>
      </c>
      <c r="D39" s="160" t="e">
        <f>SUM(D45)+#REF!+D40</f>
        <v>#REF!</v>
      </c>
      <c r="E39" s="160"/>
      <c r="F39" s="160" t="e">
        <f>SUM(F45)+#REF!+F40</f>
        <v>#REF!</v>
      </c>
      <c r="G39" s="160" t="e">
        <f>SUM(G45)+#REF!+G40</f>
        <v>#REF!</v>
      </c>
      <c r="H39" s="161">
        <f>H40</f>
        <v>4300</v>
      </c>
      <c r="I39" s="151"/>
      <c r="J39" s="161">
        <f>J40</f>
        <v>0</v>
      </c>
      <c r="K39" s="161">
        <f>K40</f>
        <v>3799</v>
      </c>
    </row>
    <row r="40" spans="1:11" ht="14.25">
      <c r="A40" s="169">
        <v>29</v>
      </c>
      <c r="B40" s="134" t="s">
        <v>104</v>
      </c>
      <c r="C40" s="162" t="e">
        <f>SUM(#REF!)</f>
        <v>#REF!</v>
      </c>
      <c r="D40" s="162" t="e">
        <f>SUM(#REF!)+D43</f>
        <v>#REF!</v>
      </c>
      <c r="E40" s="163"/>
      <c r="F40" s="162" t="e">
        <f>SUM(#REF!)+F43</f>
        <v>#REF!</v>
      </c>
      <c r="G40" s="162" t="e">
        <f>SUM(#REF!)+G43</f>
        <v>#REF!</v>
      </c>
      <c r="H40" s="192">
        <f>H41+H42</f>
        <v>4300</v>
      </c>
      <c r="I40" s="162">
        <f>SUM(I41)</f>
        <v>4000</v>
      </c>
      <c r="J40" s="192">
        <f>J41+J42</f>
        <v>0</v>
      </c>
      <c r="K40" s="192">
        <f>K41+K42</f>
        <v>3799</v>
      </c>
    </row>
    <row r="41" spans="1:11" ht="25.5">
      <c r="A41" s="169">
        <v>30</v>
      </c>
      <c r="B41" s="194" t="s">
        <v>115</v>
      </c>
      <c r="C41" s="170">
        <v>1200</v>
      </c>
      <c r="D41" s="171">
        <v>-1200</v>
      </c>
      <c r="E41" s="172"/>
      <c r="F41" s="151">
        <f>C41+D41</f>
        <v>0</v>
      </c>
      <c r="G41" s="152"/>
      <c r="H41" s="153">
        <v>4000</v>
      </c>
      <c r="I41" s="151">
        <f>G41+H41</f>
        <v>4000</v>
      </c>
      <c r="J41" s="151"/>
      <c r="K41" s="153">
        <v>3499</v>
      </c>
    </row>
    <row r="42" spans="1:11" ht="25.5">
      <c r="A42" s="169">
        <v>31</v>
      </c>
      <c r="B42" s="194" t="s">
        <v>107</v>
      </c>
      <c r="C42" s="170"/>
      <c r="D42" s="171"/>
      <c r="E42" s="172"/>
      <c r="F42" s="151"/>
      <c r="G42" s="152"/>
      <c r="H42" s="153">
        <v>300</v>
      </c>
      <c r="I42" s="151"/>
      <c r="J42" s="151"/>
      <c r="K42" s="153">
        <v>300</v>
      </c>
    </row>
    <row r="43" spans="1:11" ht="15.75" customHeight="1">
      <c r="A43" s="173">
        <v>32</v>
      </c>
      <c r="B43" s="174" t="s">
        <v>27</v>
      </c>
      <c r="C43" s="175" t="e">
        <f>SUM(C46)</f>
        <v>#REF!</v>
      </c>
      <c r="D43" s="175">
        <f>SUM(D46)+D44</f>
        <v>0</v>
      </c>
      <c r="E43" s="175"/>
      <c r="F43" s="175">
        <f>SUM(F46)+F44</f>
        <v>0</v>
      </c>
      <c r="G43" s="175">
        <f>SUM(G46)+G44</f>
        <v>0</v>
      </c>
      <c r="H43" s="176">
        <f>H44+H46</f>
        <v>500</v>
      </c>
      <c r="I43" s="197">
        <f>I44+I46</f>
        <v>459.9981</v>
      </c>
      <c r="J43" s="176">
        <f>J44+J46</f>
        <v>0</v>
      </c>
      <c r="K43" s="176">
        <f>K44+K46</f>
        <v>499</v>
      </c>
    </row>
    <row r="44" spans="1:11" ht="15.75" customHeight="1" hidden="1">
      <c r="A44" s="169"/>
      <c r="B44" s="74"/>
      <c r="C44" s="163"/>
      <c r="D44" s="163"/>
      <c r="E44" s="163"/>
      <c r="F44" s="163"/>
      <c r="G44" s="163"/>
      <c r="H44" s="177"/>
      <c r="I44" s="163"/>
      <c r="J44" s="177"/>
      <c r="K44" s="177"/>
    </row>
    <row r="45" spans="1:11" ht="27.75" customHeight="1" hidden="1">
      <c r="A45" s="169"/>
      <c r="B45" s="75"/>
      <c r="C45" s="170"/>
      <c r="D45" s="170"/>
      <c r="E45" s="168"/>
      <c r="F45" s="170"/>
      <c r="G45" s="152"/>
      <c r="H45" s="165"/>
      <c r="I45" s="170"/>
      <c r="J45" s="165"/>
      <c r="K45" s="165"/>
    </row>
    <row r="46" spans="1:11" ht="20.25" customHeight="1">
      <c r="A46" s="169">
        <v>33</v>
      </c>
      <c r="B46" s="134" t="s">
        <v>98</v>
      </c>
      <c r="C46" s="163" t="e">
        <f>SUM(#REF!)</f>
        <v>#REF!</v>
      </c>
      <c r="D46" s="163">
        <f>SUM(D48:D49)</f>
        <v>0</v>
      </c>
      <c r="E46" s="163"/>
      <c r="F46" s="163">
        <f>SUM(F48:F49)</f>
        <v>0</v>
      </c>
      <c r="G46" s="163">
        <f>SUM(G48:G49)</f>
        <v>0</v>
      </c>
      <c r="H46" s="193">
        <f>SUM(H47:H47)</f>
        <v>500</v>
      </c>
      <c r="I46" s="163">
        <f>SUM(I47:I47)</f>
        <v>459.9981</v>
      </c>
      <c r="J46" s="193">
        <f>SUM(J47:J47)</f>
        <v>0</v>
      </c>
      <c r="K46" s="193">
        <f>SUM(K47:K47)</f>
        <v>499</v>
      </c>
    </row>
    <row r="47" spans="1:11" ht="24" customHeight="1">
      <c r="A47" s="169">
        <v>34</v>
      </c>
      <c r="B47" s="202" t="s">
        <v>89</v>
      </c>
      <c r="C47" s="163"/>
      <c r="D47" s="163"/>
      <c r="E47" s="163"/>
      <c r="F47" s="163"/>
      <c r="G47" s="163"/>
      <c r="H47" s="190">
        <v>500</v>
      </c>
      <c r="I47" s="170">
        <v>459.9981</v>
      </c>
      <c r="J47" s="170"/>
      <c r="K47" s="190">
        <v>499</v>
      </c>
    </row>
    <row r="48" spans="1:11" ht="27.75" customHeight="1" hidden="1" thickBot="1">
      <c r="A48" s="169">
        <v>57</v>
      </c>
      <c r="B48" s="164" t="s">
        <v>57</v>
      </c>
      <c r="C48" s="170"/>
      <c r="D48" s="179"/>
      <c r="E48" s="180"/>
      <c r="F48" s="151">
        <f>C48+D48</f>
        <v>0</v>
      </c>
      <c r="G48" s="152"/>
      <c r="H48" s="154">
        <f aca="true" t="shared" si="0" ref="H48:K49">F48+G48</f>
        <v>0</v>
      </c>
      <c r="I48" s="151">
        <f t="shared" si="0"/>
        <v>0</v>
      </c>
      <c r="J48" s="151">
        <f t="shared" si="0"/>
        <v>0</v>
      </c>
      <c r="K48" s="154">
        <f t="shared" si="0"/>
        <v>0</v>
      </c>
    </row>
    <row r="49" spans="1:11" ht="27.75" customHeight="1" hidden="1" thickBot="1">
      <c r="A49" s="169">
        <v>58</v>
      </c>
      <c r="B49" s="164" t="s">
        <v>58</v>
      </c>
      <c r="C49" s="167"/>
      <c r="D49" s="179"/>
      <c r="E49" s="180"/>
      <c r="F49" s="151">
        <f>C49+D49</f>
        <v>0</v>
      </c>
      <c r="G49" s="152"/>
      <c r="H49" s="154">
        <f t="shared" si="0"/>
        <v>0</v>
      </c>
      <c r="I49" s="151">
        <f t="shared" si="0"/>
        <v>0</v>
      </c>
      <c r="J49" s="151">
        <f t="shared" si="0"/>
        <v>0</v>
      </c>
      <c r="K49" s="154">
        <f t="shared" si="0"/>
        <v>0</v>
      </c>
    </row>
    <row r="50" spans="1:11" ht="15.75" customHeight="1">
      <c r="A50" s="181">
        <v>35</v>
      </c>
      <c r="B50" s="182" t="s">
        <v>30</v>
      </c>
      <c r="C50" s="183" t="e">
        <f>SUM(C17,C35,#REF!,C43)</f>
        <v>#REF!</v>
      </c>
      <c r="D50" s="183" t="e">
        <f>SUM(D17,D35,#REF!,D43)</f>
        <v>#REF!</v>
      </c>
      <c r="E50" s="184"/>
      <c r="F50" s="183" t="e">
        <f>SUM(F17,F35,#REF!,F43)</f>
        <v>#REF!</v>
      </c>
      <c r="G50" s="183" t="e">
        <f>SUM(G17,G35,#REF!,G43)</f>
        <v>#REF!</v>
      </c>
      <c r="H50" s="185">
        <f>H11+H14+H17+H35+H43+H39</f>
        <v>65442.642</v>
      </c>
      <c r="I50" s="183" t="e">
        <f>SUM(I17,I35,I14,I43)</f>
        <v>#REF!</v>
      </c>
      <c r="J50" s="185">
        <f>J11+J14+J17+J35+J43+J39</f>
        <v>26000</v>
      </c>
      <c r="K50" s="185">
        <f>K11+K14+K17+K35+K43+K39</f>
        <v>89122.842</v>
      </c>
    </row>
    <row r="51" spans="5:11" ht="12.75">
      <c r="E51" s="199"/>
      <c r="H51" s="133"/>
      <c r="K51" s="133"/>
    </row>
    <row r="52" spans="5:8" ht="12.75">
      <c r="E52" s="199"/>
      <c r="H52" s="133">
        <v>65442.642</v>
      </c>
    </row>
    <row r="53" ht="12.75">
      <c r="E53" s="199"/>
    </row>
    <row r="54" ht="12.75">
      <c r="E54" s="199"/>
    </row>
    <row r="55" ht="12.75">
      <c r="E55" s="199"/>
    </row>
    <row r="56" ht="12.75">
      <c r="E56" s="199"/>
    </row>
    <row r="57" ht="12.75">
      <c r="E57" s="199"/>
    </row>
    <row r="58" ht="12.75">
      <c r="E58" s="199"/>
    </row>
    <row r="59" ht="12.75">
      <c r="E59" s="199"/>
    </row>
    <row r="60" ht="12.75">
      <c r="E60" s="199"/>
    </row>
    <row r="61" ht="12.75">
      <c r="E61" s="199"/>
    </row>
    <row r="62" ht="12.75">
      <c r="E62" s="199"/>
    </row>
    <row r="63" ht="12.75">
      <c r="E63" s="199"/>
    </row>
    <row r="64" ht="12.75">
      <c r="E64" s="199"/>
    </row>
  </sheetData>
  <mergeCells count="2">
    <mergeCell ref="E18:E20"/>
    <mergeCell ref="A8:K8"/>
  </mergeCells>
  <printOptions/>
  <pageMargins left="0.984251968503937" right="0" top="0.5905511811023623" bottom="0.3937007874015748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2007-12-04T08:30:37Z</cp:lastPrinted>
  <dcterms:created xsi:type="dcterms:W3CDTF">1996-10-08T23:32:33Z</dcterms:created>
  <dcterms:modified xsi:type="dcterms:W3CDTF">2007-12-11T04:10:34Z</dcterms:modified>
  <cp:category/>
  <cp:version/>
  <cp:contentType/>
  <cp:contentStatus/>
</cp:coreProperties>
</file>