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867" activeTab="7"/>
  </bookViews>
  <sheets>
    <sheet name="Прил.6" sheetId="23" r:id="rId1"/>
    <sheet name="Отчет.Прил.9" sheetId="20" r:id="rId2"/>
    <sheet name="П1.Показатели" sheetId="10" state="hidden" r:id="rId3"/>
    <sheet name="П2.Долгоср.период" sheetId="12" state="hidden" r:id="rId4"/>
    <sheet name="Пр.1 (П3.Капстроительство)" sheetId="13" state="hidden" r:id="rId5"/>
    <sheet name="Пр.2 (2. Распределение)" sheetId="11" r:id="rId6"/>
    <sheet name="Пр.2 (Распределение, ФУ)" sheetId="22" state="hidden" r:id="rId7"/>
    <sheet name="Пр. 3 (3. РесОб.)" sheetId="14" r:id="rId8"/>
    <sheet name="ПП1.Дороги.1.Пок." sheetId="2" state="hidden" r:id="rId9"/>
    <sheet name="Пр. 4 (ПП1.Дороги.2.Мер.)" sheetId="4" state="hidden" r:id="rId10"/>
    <sheet name="ПП2.БДД.1.Пок." sheetId="15" state="hidden" r:id="rId11"/>
    <sheet name="Пр. 5 (ПП2.БДД.2.Мер.)" sheetId="16" state="hidden" r:id="rId12"/>
    <sheet name="ПП3.Трансп.1.Пок." sheetId="6" state="hidden" r:id="rId13"/>
    <sheet name="ПП3.Трансп.2.Мер." sheetId="5" state="hidden" r:id="rId14"/>
    <sheet name="ПП4.Благ.1.Пок." sheetId="8" state="hidden" r:id="rId15"/>
    <sheet name="Пр. 6 (ПП4.Благ.2.Мер.)" sheetId="7" state="hidden" r:id="rId16"/>
  </sheets>
  <externalReferences>
    <externalReference r:id="rId17"/>
  </externalReferences>
  <definedNames>
    <definedName name="_xlnm.Print_Titles" localSheetId="6">'Пр.2 (Распределение, ФУ)'!$A$12:$IV$13</definedName>
    <definedName name="_xlnm.Print_Area" localSheetId="1">Отчет.Прил.9!$A$1:$R$28</definedName>
    <definedName name="_xlnm.Print_Area" localSheetId="2">П1.Показатели!$A$1:$J$23</definedName>
    <definedName name="_xlnm.Print_Area" localSheetId="13">ПП3.Трансп.2.Мер.!$A$1:$K$15</definedName>
    <definedName name="_xlnm.Print_Area" localSheetId="7">'Пр. 3 (3. РесОб.)'!$A$1:$T$212</definedName>
    <definedName name="_xlnm.Print_Area" localSheetId="9">'Пр. 4 (ПП1.Дороги.2.Мер.)'!$A$1:$K$23</definedName>
    <definedName name="_xlnm.Print_Area" localSheetId="11">'Пр. 5 (ПП2.БДД.2.Мер.)'!$A$1:$K$22</definedName>
    <definedName name="_xlnm.Print_Area" localSheetId="15">'Пр. 6 (ПП4.Благ.2.Мер.)'!$A$1:$K$22</definedName>
    <definedName name="_xlnm.Print_Area" localSheetId="5">'Пр.2 (2. Распределение)'!$A$1:$X$100</definedName>
    <definedName name="_xlnm.Print_Area" localSheetId="6">'Пр.2 (Распределение, ФУ)'!$A$1:$J$119</definedName>
    <definedName name="_xlnm.Print_Area" localSheetId="0">Прил.6!$A$1:$R$23</definedName>
  </definedNames>
  <calcPr calcId="125725"/>
</workbook>
</file>

<file path=xl/calcChain.xml><?xml version="1.0" encoding="utf-8"?>
<calcChain xmlns="http://schemas.openxmlformats.org/spreadsheetml/2006/main">
  <c r="C20" i="23"/>
  <c r="B20"/>
  <c r="C17"/>
  <c r="B17"/>
  <c r="C14"/>
  <c r="B14"/>
  <c r="C11"/>
  <c r="B11"/>
  <c r="O14" i="20"/>
  <c r="P14" s="1"/>
  <c r="O8"/>
  <c r="P8" s="1"/>
  <c r="H14"/>
  <c r="H8"/>
  <c r="F8"/>
  <c r="E14"/>
  <c r="F14" s="1"/>
  <c r="E8"/>
  <c r="R19" i="14" l="1"/>
  <c r="U11" i="11"/>
  <c r="U13"/>
  <c r="U40"/>
  <c r="U65"/>
  <c r="U67"/>
  <c r="U71"/>
  <c r="U73"/>
  <c r="U94"/>
  <c r="U91"/>
  <c r="U88"/>
  <c r="U85"/>
  <c r="U78"/>
  <c r="U74"/>
  <c r="U81"/>
  <c r="U68"/>
  <c r="U59"/>
  <c r="U53"/>
  <c r="U62"/>
  <c r="U56"/>
  <c r="U38" s="1"/>
  <c r="U50"/>
  <c r="U47"/>
  <c r="U41"/>
  <c r="U35"/>
  <c r="U26"/>
  <c r="U32"/>
  <c r="U17"/>
  <c r="U23"/>
  <c r="U20"/>
  <c r="N17"/>
  <c r="O17"/>
  <c r="P17"/>
  <c r="Q17"/>
  <c r="R17"/>
  <c r="S17"/>
  <c r="N20"/>
  <c r="O20"/>
  <c r="Q20"/>
  <c r="R20"/>
  <c r="S20"/>
  <c r="P20"/>
  <c r="Q22"/>
  <c r="U14"/>
  <c r="S14"/>
  <c r="R14"/>
  <c r="Q14"/>
  <c r="P14"/>
  <c r="O14"/>
  <c r="N14"/>
  <c r="H18" i="13" l="1"/>
  <c r="E195" i="14"/>
  <c r="E190" s="1"/>
  <c r="F195"/>
  <c r="F190" s="1"/>
  <c r="G195"/>
  <c r="G190" s="1"/>
  <c r="D195"/>
  <c r="D190" s="1"/>
  <c r="E207"/>
  <c r="F207"/>
  <c r="G207"/>
  <c r="D207"/>
  <c r="H18" i="7"/>
  <c r="I18"/>
  <c r="J18"/>
  <c r="G18"/>
  <c r="E97" i="14"/>
  <c r="E92" s="1"/>
  <c r="F97"/>
  <c r="G97"/>
  <c r="G92" s="1"/>
  <c r="D97"/>
  <c r="D92" s="1"/>
  <c r="F92"/>
  <c r="J18" i="16"/>
  <c r="H18"/>
  <c r="I18"/>
  <c r="G18"/>
  <c r="E74" i="14"/>
  <c r="E71" s="1"/>
  <c r="F74"/>
  <c r="F71" s="1"/>
  <c r="G74"/>
  <c r="G71" s="1"/>
  <c r="D74"/>
  <c r="D71"/>
  <c r="E69"/>
  <c r="E64" s="1"/>
  <c r="F69"/>
  <c r="G69"/>
  <c r="G64" s="1"/>
  <c r="D69"/>
  <c r="D64" s="1"/>
  <c r="F64"/>
  <c r="E62"/>
  <c r="E57" s="1"/>
  <c r="F62"/>
  <c r="F57" s="1"/>
  <c r="G62"/>
  <c r="G57" s="1"/>
  <c r="D62"/>
  <c r="D57" s="1"/>
  <c r="H19" i="4"/>
  <c r="I19"/>
  <c r="J19"/>
  <c r="G19"/>
  <c r="F14" i="13"/>
  <c r="G14"/>
  <c r="I14"/>
  <c r="J14"/>
  <c r="E14"/>
  <c r="H12"/>
  <c r="I12"/>
  <c r="G8"/>
  <c r="J8"/>
  <c r="E8"/>
  <c r="J116" i="22" l="1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1" i="4"/>
  <c r="K157" i="14"/>
  <c r="L157"/>
  <c r="M157"/>
  <c r="N157"/>
  <c r="O157"/>
  <c r="P157"/>
  <c r="Q157"/>
  <c r="R157"/>
  <c r="S157"/>
  <c r="K159"/>
  <c r="L159"/>
  <c r="M159"/>
  <c r="N159"/>
  <c r="O159"/>
  <c r="P159"/>
  <c r="Q159"/>
  <c r="R159"/>
  <c r="S159"/>
  <c r="K161"/>
  <c r="L161"/>
  <c r="M161"/>
  <c r="N161"/>
  <c r="O161"/>
  <c r="P161"/>
  <c r="Q161"/>
  <c r="R161"/>
  <c r="S161"/>
  <c r="J159"/>
  <c r="J161"/>
  <c r="J157"/>
  <c r="T204"/>
  <c r="S204"/>
  <c r="R204"/>
  <c r="Q204"/>
  <c r="P204"/>
  <c r="O204"/>
  <c r="N204"/>
  <c r="M204"/>
  <c r="L204"/>
  <c r="K204"/>
  <c r="J204"/>
  <c r="K207"/>
  <c r="K158" s="1"/>
  <c r="L207"/>
  <c r="L158" s="1"/>
  <c r="M207"/>
  <c r="M158" s="1"/>
  <c r="N207"/>
  <c r="N158" s="1"/>
  <c r="O207"/>
  <c r="O158" s="1"/>
  <c r="Q207"/>
  <c r="Q158" s="1"/>
  <c r="J207"/>
  <c r="J158" s="1"/>
  <c r="K202"/>
  <c r="K197" s="1"/>
  <c r="L202"/>
  <c r="L197" s="1"/>
  <c r="M202"/>
  <c r="M197" s="1"/>
  <c r="N202"/>
  <c r="N197" s="1"/>
  <c r="O202"/>
  <c r="O197" s="1"/>
  <c r="Q202"/>
  <c r="Q197" s="1"/>
  <c r="J202"/>
  <c r="J197" s="1"/>
  <c r="K195"/>
  <c r="K190" s="1"/>
  <c r="L195"/>
  <c r="L190" s="1"/>
  <c r="M195"/>
  <c r="M190" s="1"/>
  <c r="N195"/>
  <c r="N190" s="1"/>
  <c r="O195"/>
  <c r="O190" s="1"/>
  <c r="Q195"/>
  <c r="Q190" s="1"/>
  <c r="J195"/>
  <c r="J190" s="1"/>
  <c r="K188"/>
  <c r="K183" s="1"/>
  <c r="L188"/>
  <c r="L183" s="1"/>
  <c r="M188"/>
  <c r="M183" s="1"/>
  <c r="N188"/>
  <c r="N183" s="1"/>
  <c r="O188"/>
  <c r="O183" s="1"/>
  <c r="Q188"/>
  <c r="Q183" s="1"/>
  <c r="J188"/>
  <c r="J183" s="1"/>
  <c r="K181"/>
  <c r="K176" s="1"/>
  <c r="L181"/>
  <c r="L176" s="1"/>
  <c r="M181"/>
  <c r="M176" s="1"/>
  <c r="N181"/>
  <c r="N176" s="1"/>
  <c r="O181"/>
  <c r="O176" s="1"/>
  <c r="Q181"/>
  <c r="Q176" s="1"/>
  <c r="J181"/>
  <c r="J176" s="1"/>
  <c r="K174"/>
  <c r="K169" s="1"/>
  <c r="L174"/>
  <c r="L169" s="1"/>
  <c r="M174"/>
  <c r="M169" s="1"/>
  <c r="N174"/>
  <c r="N169" s="1"/>
  <c r="O174"/>
  <c r="O169" s="1"/>
  <c r="Q174"/>
  <c r="Q169" s="1"/>
  <c r="J174"/>
  <c r="J169" s="1"/>
  <c r="K167"/>
  <c r="K162" s="1"/>
  <c r="L167"/>
  <c r="M167"/>
  <c r="N167"/>
  <c r="N162" s="1"/>
  <c r="O167"/>
  <c r="O162" s="1"/>
  <c r="Q167"/>
  <c r="J167"/>
  <c r="J162" s="1"/>
  <c r="K142"/>
  <c r="L142"/>
  <c r="M142"/>
  <c r="N142"/>
  <c r="O142"/>
  <c r="P142"/>
  <c r="Q142"/>
  <c r="R142"/>
  <c r="S142"/>
  <c r="K143"/>
  <c r="L143"/>
  <c r="M143"/>
  <c r="N143"/>
  <c r="O143"/>
  <c r="P143"/>
  <c r="Q143"/>
  <c r="R143"/>
  <c r="S143"/>
  <c r="K144"/>
  <c r="L144"/>
  <c r="M144"/>
  <c r="N144"/>
  <c r="O144"/>
  <c r="P144"/>
  <c r="Q144"/>
  <c r="R144"/>
  <c r="S144"/>
  <c r="K145"/>
  <c r="L145"/>
  <c r="M145"/>
  <c r="N145"/>
  <c r="O145"/>
  <c r="P145"/>
  <c r="Q145"/>
  <c r="R145"/>
  <c r="S145"/>
  <c r="K147"/>
  <c r="L147"/>
  <c r="M147"/>
  <c r="N147"/>
  <c r="O147"/>
  <c r="P147"/>
  <c r="Q147"/>
  <c r="R147"/>
  <c r="S147"/>
  <c r="J142"/>
  <c r="J143"/>
  <c r="J144"/>
  <c r="J145"/>
  <c r="J147"/>
  <c r="K153"/>
  <c r="K148" s="1"/>
  <c r="L153"/>
  <c r="L148" s="1"/>
  <c r="M153"/>
  <c r="M146" s="1"/>
  <c r="N153"/>
  <c r="N148" s="1"/>
  <c r="O153"/>
  <c r="O148" s="1"/>
  <c r="Q153"/>
  <c r="Q146" s="1"/>
  <c r="J153"/>
  <c r="J146" s="1"/>
  <c r="K79"/>
  <c r="L79"/>
  <c r="M79"/>
  <c r="N79"/>
  <c r="O79"/>
  <c r="P79"/>
  <c r="Q79"/>
  <c r="R79"/>
  <c r="S79"/>
  <c r="K80"/>
  <c r="L80"/>
  <c r="M80"/>
  <c r="N80"/>
  <c r="O80"/>
  <c r="P80"/>
  <c r="Q80"/>
  <c r="R80"/>
  <c r="S80"/>
  <c r="K82"/>
  <c r="L82"/>
  <c r="M82"/>
  <c r="N82"/>
  <c r="O82"/>
  <c r="P82"/>
  <c r="Q82"/>
  <c r="R82"/>
  <c r="S82"/>
  <c r="K84"/>
  <c r="L84"/>
  <c r="M84"/>
  <c r="N84"/>
  <c r="O84"/>
  <c r="P84"/>
  <c r="Q84"/>
  <c r="R84"/>
  <c r="S84"/>
  <c r="J79"/>
  <c r="J80"/>
  <c r="J82"/>
  <c r="J84"/>
  <c r="K139"/>
  <c r="K134" s="1"/>
  <c r="L139"/>
  <c r="L134" s="1"/>
  <c r="M139"/>
  <c r="M134" s="1"/>
  <c r="O139"/>
  <c r="O134" s="1"/>
  <c r="Q139"/>
  <c r="Q134" s="1"/>
  <c r="J139"/>
  <c r="J134" s="1"/>
  <c r="K130"/>
  <c r="K127" s="1"/>
  <c r="L130"/>
  <c r="L127" s="1"/>
  <c r="M130"/>
  <c r="M127" s="1"/>
  <c r="O130"/>
  <c r="O127" s="1"/>
  <c r="Q130"/>
  <c r="Q127" s="1"/>
  <c r="J130"/>
  <c r="J127" s="1"/>
  <c r="K125"/>
  <c r="K120" s="1"/>
  <c r="L125"/>
  <c r="L120" s="1"/>
  <c r="M125"/>
  <c r="M120" s="1"/>
  <c r="O125"/>
  <c r="O120" s="1"/>
  <c r="Q125"/>
  <c r="Q120" s="1"/>
  <c r="J125"/>
  <c r="J120" s="1"/>
  <c r="K116"/>
  <c r="K113" s="1"/>
  <c r="L116"/>
  <c r="L113" s="1"/>
  <c r="M116"/>
  <c r="M81" s="1"/>
  <c r="O116"/>
  <c r="O113" s="1"/>
  <c r="Q116"/>
  <c r="Q81" s="1"/>
  <c r="J116"/>
  <c r="J81" s="1"/>
  <c r="K111"/>
  <c r="K106" s="1"/>
  <c r="L111"/>
  <c r="L106" s="1"/>
  <c r="M111"/>
  <c r="M106" s="1"/>
  <c r="N111"/>
  <c r="N106" s="1"/>
  <c r="O111"/>
  <c r="O106" s="1"/>
  <c r="Q111"/>
  <c r="Q106" s="1"/>
  <c r="J111"/>
  <c r="J106" s="1"/>
  <c r="K104"/>
  <c r="K99" s="1"/>
  <c r="L104"/>
  <c r="L99" s="1"/>
  <c r="M104"/>
  <c r="M99" s="1"/>
  <c r="N104"/>
  <c r="N99" s="1"/>
  <c r="O104"/>
  <c r="O99" s="1"/>
  <c r="Q104"/>
  <c r="Q99" s="1"/>
  <c r="J104"/>
  <c r="J99" s="1"/>
  <c r="K97"/>
  <c r="K92" s="1"/>
  <c r="L97"/>
  <c r="L92" s="1"/>
  <c r="M97"/>
  <c r="M92" s="1"/>
  <c r="N97"/>
  <c r="N92" s="1"/>
  <c r="O97"/>
  <c r="O92" s="1"/>
  <c r="Q97"/>
  <c r="Q92" s="1"/>
  <c r="J97"/>
  <c r="J92" s="1"/>
  <c r="K90"/>
  <c r="L90"/>
  <c r="M90"/>
  <c r="M85" s="1"/>
  <c r="N90"/>
  <c r="N85" s="1"/>
  <c r="O90"/>
  <c r="Q90"/>
  <c r="Q85" s="1"/>
  <c r="J90"/>
  <c r="J85" s="1"/>
  <c r="K17"/>
  <c r="L17"/>
  <c r="M17"/>
  <c r="N17"/>
  <c r="O17"/>
  <c r="P17"/>
  <c r="Q17"/>
  <c r="R17"/>
  <c r="S17"/>
  <c r="K19"/>
  <c r="L19"/>
  <c r="M19"/>
  <c r="N19"/>
  <c r="O19"/>
  <c r="P19"/>
  <c r="Q19"/>
  <c r="S19"/>
  <c r="K21"/>
  <c r="L21"/>
  <c r="M21"/>
  <c r="N21"/>
  <c r="O21"/>
  <c r="P21"/>
  <c r="Q21"/>
  <c r="R21"/>
  <c r="S21"/>
  <c r="J19"/>
  <c r="J21"/>
  <c r="J17"/>
  <c r="K74"/>
  <c r="K71" s="1"/>
  <c r="L74"/>
  <c r="L71" s="1"/>
  <c r="M74"/>
  <c r="M71" s="1"/>
  <c r="N74"/>
  <c r="N71" s="1"/>
  <c r="O74"/>
  <c r="O71" s="1"/>
  <c r="Q74"/>
  <c r="Q71" s="1"/>
  <c r="J74"/>
  <c r="J71" s="1"/>
  <c r="K69"/>
  <c r="K64" s="1"/>
  <c r="L69"/>
  <c r="L64" s="1"/>
  <c r="M69"/>
  <c r="M64" s="1"/>
  <c r="N69"/>
  <c r="N64" s="1"/>
  <c r="O69"/>
  <c r="O64" s="1"/>
  <c r="Q69"/>
  <c r="Q64" s="1"/>
  <c r="J69"/>
  <c r="J64" s="1"/>
  <c r="K62"/>
  <c r="K57" s="1"/>
  <c r="L62"/>
  <c r="L57" s="1"/>
  <c r="M62"/>
  <c r="M57" s="1"/>
  <c r="N62"/>
  <c r="N57" s="1"/>
  <c r="O62"/>
  <c r="O57" s="1"/>
  <c r="Q62"/>
  <c r="Q57" s="1"/>
  <c r="J62"/>
  <c r="J57" s="1"/>
  <c r="K53"/>
  <c r="L53"/>
  <c r="M53"/>
  <c r="N53"/>
  <c r="N50" s="1"/>
  <c r="O53"/>
  <c r="Q53"/>
  <c r="J53"/>
  <c r="J50" s="1"/>
  <c r="K48"/>
  <c r="K43" s="1"/>
  <c r="N48"/>
  <c r="N43" s="1"/>
  <c r="O48"/>
  <c r="O43" s="1"/>
  <c r="Q48"/>
  <c r="Q43" s="1"/>
  <c r="J48"/>
  <c r="J43" s="1"/>
  <c r="K41"/>
  <c r="K36" s="1"/>
  <c r="N41"/>
  <c r="N36" s="1"/>
  <c r="O41"/>
  <c r="O36" s="1"/>
  <c r="Q41"/>
  <c r="Q36" s="1"/>
  <c r="J41"/>
  <c r="J36" s="1"/>
  <c r="K34"/>
  <c r="K29" s="1"/>
  <c r="L34"/>
  <c r="L29" s="1"/>
  <c r="M34"/>
  <c r="M29" s="1"/>
  <c r="N34"/>
  <c r="N29" s="1"/>
  <c r="O34"/>
  <c r="O29" s="1"/>
  <c r="Q34"/>
  <c r="Q29" s="1"/>
  <c r="J34"/>
  <c r="J29" s="1"/>
  <c r="K27"/>
  <c r="K22" s="1"/>
  <c r="L27"/>
  <c r="L22" s="1"/>
  <c r="M27"/>
  <c r="M22" s="1"/>
  <c r="N27"/>
  <c r="N22" s="1"/>
  <c r="O27"/>
  <c r="O22" s="1"/>
  <c r="Q27"/>
  <c r="J27"/>
  <c r="J22" s="1"/>
  <c r="Q20" l="1"/>
  <c r="Q22"/>
  <c r="J141"/>
  <c r="M141"/>
  <c r="Q141"/>
  <c r="L18"/>
  <c r="N146"/>
  <c r="N141" s="1"/>
  <c r="M160"/>
  <c r="M155" s="1"/>
  <c r="O18"/>
  <c r="K18"/>
  <c r="Q113"/>
  <c r="Q78" s="1"/>
  <c r="Q160"/>
  <c r="Q155" s="1"/>
  <c r="J20"/>
  <c r="L83"/>
  <c r="J113"/>
  <c r="J78" s="1"/>
  <c r="N20"/>
  <c r="Q18"/>
  <c r="Q11" s="1"/>
  <c r="M18"/>
  <c r="K50"/>
  <c r="M83"/>
  <c r="O81"/>
  <c r="O146"/>
  <c r="O141" s="1"/>
  <c r="N160"/>
  <c r="O20"/>
  <c r="K20"/>
  <c r="L50"/>
  <c r="O83"/>
  <c r="K83"/>
  <c r="Q83"/>
  <c r="L160"/>
  <c r="L155" s="1"/>
  <c r="O50"/>
  <c r="J83"/>
  <c r="K81"/>
  <c r="K146"/>
  <c r="K141" s="1"/>
  <c r="N155"/>
  <c r="M113"/>
  <c r="M78" s="1"/>
  <c r="L81"/>
  <c r="J160"/>
  <c r="J155" s="1"/>
  <c r="O160"/>
  <c r="O155" s="1"/>
  <c r="K160"/>
  <c r="K155" s="1"/>
  <c r="Q50"/>
  <c r="M50"/>
  <c r="O85"/>
  <c r="O78" s="1"/>
  <c r="K85"/>
  <c r="K78" s="1"/>
  <c r="J148"/>
  <c r="L146"/>
  <c r="L141" s="1"/>
  <c r="L162"/>
  <c r="N18"/>
  <c r="J18"/>
  <c r="L85"/>
  <c r="L78" s="1"/>
  <c r="M148"/>
  <c r="Q148"/>
  <c r="Q162"/>
  <c r="M162"/>
  <c r="Q13" l="1"/>
  <c r="N15"/>
  <c r="K15"/>
  <c r="J15"/>
  <c r="Q15"/>
  <c r="Q8" s="1"/>
  <c r="O15"/>
  <c r="U8" i="11" l="1"/>
  <c r="U10"/>
  <c r="O73"/>
  <c r="P73"/>
  <c r="Q73"/>
  <c r="R73"/>
  <c r="S73"/>
  <c r="N73"/>
  <c r="O67"/>
  <c r="P67"/>
  <c r="Q67"/>
  <c r="R67"/>
  <c r="S67"/>
  <c r="N67"/>
  <c r="O40"/>
  <c r="P40"/>
  <c r="Q40"/>
  <c r="S40"/>
  <c r="N40"/>
  <c r="O13"/>
  <c r="R13"/>
  <c r="S13"/>
  <c r="N13"/>
  <c r="S50"/>
  <c r="R50"/>
  <c r="Q50"/>
  <c r="P50"/>
  <c r="O50"/>
  <c r="N50"/>
  <c r="S47"/>
  <c r="R47"/>
  <c r="Q47"/>
  <c r="P47"/>
  <c r="O47"/>
  <c r="N47"/>
  <c r="S94"/>
  <c r="R94"/>
  <c r="Q94"/>
  <c r="P94"/>
  <c r="O94"/>
  <c r="N94"/>
  <c r="S91"/>
  <c r="R91"/>
  <c r="Q91"/>
  <c r="P91"/>
  <c r="O91"/>
  <c r="N91"/>
  <c r="S85"/>
  <c r="R85"/>
  <c r="Q85"/>
  <c r="P85"/>
  <c r="O85"/>
  <c r="N85"/>
  <c r="S88"/>
  <c r="R88"/>
  <c r="Q88"/>
  <c r="P88"/>
  <c r="O88"/>
  <c r="N88"/>
  <c r="S81"/>
  <c r="R81"/>
  <c r="Q81"/>
  <c r="P81"/>
  <c r="O81"/>
  <c r="N81"/>
  <c r="S77" i="2"/>
  <c r="R77"/>
  <c r="Q77"/>
  <c r="P77"/>
  <c r="O77"/>
  <c r="N77"/>
  <c r="S62" i="4"/>
  <c r="R62"/>
  <c r="Q62"/>
  <c r="P62"/>
  <c r="O62"/>
  <c r="N62"/>
  <c r="S78" i="11"/>
  <c r="R78"/>
  <c r="Q78"/>
  <c r="P78"/>
  <c r="O78"/>
  <c r="N78"/>
  <c r="O73" i="2"/>
  <c r="P73"/>
  <c r="Q73"/>
  <c r="R73"/>
  <c r="S73"/>
  <c r="O58" i="4"/>
  <c r="P58"/>
  <c r="Q58"/>
  <c r="R58"/>
  <c r="S58"/>
  <c r="O74" i="11"/>
  <c r="P74"/>
  <c r="Q74"/>
  <c r="R74"/>
  <c r="S74"/>
  <c r="N73" i="2"/>
  <c r="N58" i="4"/>
  <c r="N74" i="11"/>
  <c r="O67" i="2"/>
  <c r="P67"/>
  <c r="Q67"/>
  <c r="R67"/>
  <c r="S67"/>
  <c r="O52" i="4"/>
  <c r="P52"/>
  <c r="Q52"/>
  <c r="R52"/>
  <c r="S52"/>
  <c r="O68" i="11"/>
  <c r="O65" s="1"/>
  <c r="P68"/>
  <c r="P65" s="1"/>
  <c r="Q68"/>
  <c r="Q65" s="1"/>
  <c r="R68"/>
  <c r="R65" s="1"/>
  <c r="S68"/>
  <c r="S65" s="1"/>
  <c r="N67" i="2"/>
  <c r="N52" i="4"/>
  <c r="N68" i="11"/>
  <c r="N65" s="1"/>
  <c r="S62"/>
  <c r="Q62"/>
  <c r="P62"/>
  <c r="O62"/>
  <c r="N62"/>
  <c r="S59"/>
  <c r="Q59"/>
  <c r="P59"/>
  <c r="O59"/>
  <c r="N59"/>
  <c r="S56"/>
  <c r="Q56"/>
  <c r="P56"/>
  <c r="O56"/>
  <c r="N56"/>
  <c r="S53"/>
  <c r="Q53"/>
  <c r="P53"/>
  <c r="O53"/>
  <c r="N53"/>
  <c r="O44"/>
  <c r="P44"/>
  <c r="Q44"/>
  <c r="R44"/>
  <c r="S44"/>
  <c r="N44"/>
  <c r="O41"/>
  <c r="P41"/>
  <c r="Q41"/>
  <c r="R41"/>
  <c r="S41"/>
  <c r="N41"/>
  <c r="S35"/>
  <c r="R35"/>
  <c r="Q35"/>
  <c r="P35"/>
  <c r="O35"/>
  <c r="N35"/>
  <c r="N32"/>
  <c r="S32"/>
  <c r="R32"/>
  <c r="Q32"/>
  <c r="P32"/>
  <c r="O32"/>
  <c r="O29"/>
  <c r="P29"/>
  <c r="Q29"/>
  <c r="R29"/>
  <c r="S29"/>
  <c r="N29"/>
  <c r="Q25" i="2"/>
  <c r="P25"/>
  <c r="O25"/>
  <c r="N25"/>
  <c r="M25"/>
  <c r="L25"/>
  <c r="S26" i="11"/>
  <c r="R26"/>
  <c r="Q26"/>
  <c r="P26"/>
  <c r="O26"/>
  <c r="N26"/>
  <c r="Q22" i="2"/>
  <c r="P22"/>
  <c r="O22"/>
  <c r="N22"/>
  <c r="M22"/>
  <c r="L22"/>
  <c r="S23" i="11"/>
  <c r="R23"/>
  <c r="O23"/>
  <c r="N23"/>
  <c r="O24" i="2"/>
  <c r="O15" i="4"/>
  <c r="Q25" i="11"/>
  <c r="N24" i="2"/>
  <c r="N15" i="4"/>
  <c r="M19" i="2"/>
  <c r="N19"/>
  <c r="O19"/>
  <c r="P19"/>
  <c r="Q19"/>
  <c r="L19"/>
  <c r="O21"/>
  <c r="O14" i="4"/>
  <c r="N21" i="2"/>
  <c r="N14" i="4"/>
  <c r="I14" i="20"/>
  <c r="J14" s="1"/>
  <c r="I8"/>
  <c r="G8"/>
  <c r="D157" i="14"/>
  <c r="E157"/>
  <c r="F157"/>
  <c r="G157"/>
  <c r="D159"/>
  <c r="E159"/>
  <c r="F159"/>
  <c r="G159"/>
  <c r="B204"/>
  <c r="G209"/>
  <c r="G204" s="1"/>
  <c r="F209"/>
  <c r="F204" s="1"/>
  <c r="E209"/>
  <c r="E204" s="1"/>
  <c r="D209"/>
  <c r="D204" s="1"/>
  <c r="E202"/>
  <c r="E197" s="1"/>
  <c r="F202"/>
  <c r="F197" s="1"/>
  <c r="D202"/>
  <c r="D197" s="1"/>
  <c r="B197"/>
  <c r="B190"/>
  <c r="J96" i="11"/>
  <c r="I96"/>
  <c r="H96"/>
  <c r="G96"/>
  <c r="F96"/>
  <c r="E96"/>
  <c r="D96"/>
  <c r="C96"/>
  <c r="B94"/>
  <c r="J93"/>
  <c r="I93"/>
  <c r="H93"/>
  <c r="G93"/>
  <c r="F93"/>
  <c r="E93"/>
  <c r="D93"/>
  <c r="C93"/>
  <c r="B91"/>
  <c r="J90"/>
  <c r="I90"/>
  <c r="H90"/>
  <c r="G90"/>
  <c r="F90"/>
  <c r="E90"/>
  <c r="D90"/>
  <c r="C90"/>
  <c r="B88"/>
  <c r="J17" i="7"/>
  <c r="K96" i="11" s="1"/>
  <c r="K94" s="1"/>
  <c r="D158" i="14"/>
  <c r="J16" i="7"/>
  <c r="J15"/>
  <c r="G14"/>
  <c r="B71" i="14"/>
  <c r="J37" i="11"/>
  <c r="I37"/>
  <c r="H37"/>
  <c r="G37"/>
  <c r="F37"/>
  <c r="E37"/>
  <c r="D37"/>
  <c r="C37"/>
  <c r="B35"/>
  <c r="J18" i="4"/>
  <c r="B64" i="14"/>
  <c r="J34" i="11"/>
  <c r="I34"/>
  <c r="H34"/>
  <c r="G34"/>
  <c r="F34"/>
  <c r="E34"/>
  <c r="D34"/>
  <c r="C34"/>
  <c r="B32"/>
  <c r="G16" i="4"/>
  <c r="B57" i="14"/>
  <c r="J31" i="11"/>
  <c r="I31"/>
  <c r="G31"/>
  <c r="F31"/>
  <c r="E31"/>
  <c r="D31"/>
  <c r="C31"/>
  <c r="B29"/>
  <c r="W93" l="1"/>
  <c r="S202" i="14" s="1"/>
  <c r="S197" s="1"/>
  <c r="J91" i="11"/>
  <c r="W91" s="1"/>
  <c r="V96"/>
  <c r="R207" i="14" s="1"/>
  <c r="R158" s="1"/>
  <c r="I94" i="11"/>
  <c r="V94" s="1"/>
  <c r="W31"/>
  <c r="S62" i="14" s="1"/>
  <c r="S57" s="1"/>
  <c r="J29" i="11"/>
  <c r="W29" s="1"/>
  <c r="W34"/>
  <c r="S69" i="14" s="1"/>
  <c r="S64" s="1"/>
  <c r="J32" i="11"/>
  <c r="W32" s="1"/>
  <c r="W37"/>
  <c r="S74" i="14" s="1"/>
  <c r="S71" s="1"/>
  <c r="J35" i="11"/>
  <c r="W35" s="1"/>
  <c r="W90"/>
  <c r="S195" i="14" s="1"/>
  <c r="S190" s="1"/>
  <c r="J88" i="11"/>
  <c r="W88" s="1"/>
  <c r="V93"/>
  <c r="R202" i="14" s="1"/>
  <c r="R197" s="1"/>
  <c r="I91" i="11"/>
  <c r="V91" s="1"/>
  <c r="T96"/>
  <c r="P207" i="14" s="1"/>
  <c r="P158" s="1"/>
  <c r="H94" i="11"/>
  <c r="V31"/>
  <c r="R62" i="14" s="1"/>
  <c r="R57" s="1"/>
  <c r="I29" i="11"/>
  <c r="V29" s="1"/>
  <c r="V34"/>
  <c r="R69" i="14" s="1"/>
  <c r="R64" s="1"/>
  <c r="I32" i="11"/>
  <c r="V37"/>
  <c r="R74" i="14" s="1"/>
  <c r="R71" s="1"/>
  <c r="I35" i="11"/>
  <c r="V90"/>
  <c r="R195" i="14" s="1"/>
  <c r="I88" i="11"/>
  <c r="T93"/>
  <c r="P202" i="14" s="1"/>
  <c r="P197" s="1"/>
  <c r="H91" i="11"/>
  <c r="T91" s="1"/>
  <c r="T34"/>
  <c r="P69" i="14" s="1"/>
  <c r="P64" s="1"/>
  <c r="H32" i="11"/>
  <c r="T37"/>
  <c r="P74" i="14" s="1"/>
  <c r="P71" s="1"/>
  <c r="H35" i="11"/>
  <c r="T35" s="1"/>
  <c r="T90"/>
  <c r="P195" i="14" s="1"/>
  <c r="T195" s="1"/>
  <c r="H88" i="11"/>
  <c r="W96"/>
  <c r="S207" i="14" s="1"/>
  <c r="S158" s="1"/>
  <c r="J94" i="11"/>
  <c r="W94" s="1"/>
  <c r="G14" i="20"/>
  <c r="G20" s="1"/>
  <c r="F20"/>
  <c r="F158" i="14"/>
  <c r="K93" i="11"/>
  <c r="K91" s="1"/>
  <c r="V88"/>
  <c r="K90"/>
  <c r="K88" s="1"/>
  <c r="T94"/>
  <c r="G202" i="14"/>
  <c r="G197" s="1"/>
  <c r="H31" i="11"/>
  <c r="V35"/>
  <c r="K37"/>
  <c r="K35" s="1"/>
  <c r="J16" i="4"/>
  <c r="V32" i="11"/>
  <c r="R11"/>
  <c r="S38"/>
  <c r="O38"/>
  <c r="Q38"/>
  <c r="P13"/>
  <c r="P10" s="1"/>
  <c r="Q23"/>
  <c r="M48" i="14"/>
  <c r="M43" s="1"/>
  <c r="S71" i="11"/>
  <c r="N11"/>
  <c r="O11"/>
  <c r="S10"/>
  <c r="O10"/>
  <c r="Q71"/>
  <c r="Q13"/>
  <c r="Q10" s="1"/>
  <c r="M41" i="14"/>
  <c r="P23" i="11"/>
  <c r="P11" s="1"/>
  <c r="L48" i="14"/>
  <c r="L43" s="1"/>
  <c r="R190"/>
  <c r="L41"/>
  <c r="O71" i="11"/>
  <c r="S11"/>
  <c r="N71"/>
  <c r="N10"/>
  <c r="N38"/>
  <c r="P38"/>
  <c r="R71"/>
  <c r="P71"/>
  <c r="I20" i="20"/>
  <c r="J8"/>
  <c r="J20" s="1"/>
  <c r="H20"/>
  <c r="E20"/>
  <c r="Q11" i="11"/>
  <c r="Q8" s="1"/>
  <c r="T32"/>
  <c r="J17" i="4"/>
  <c r="G10"/>
  <c r="D161" i="14"/>
  <c r="E161"/>
  <c r="F161"/>
  <c r="G161"/>
  <c r="J14" i="7"/>
  <c r="G188" i="14" s="1"/>
  <c r="G183" s="1"/>
  <c r="E188"/>
  <c r="E183" s="1"/>
  <c r="F188"/>
  <c r="F183" s="1"/>
  <c r="D188"/>
  <c r="D183" s="1"/>
  <c r="B183"/>
  <c r="J87" i="11"/>
  <c r="I87"/>
  <c r="H87"/>
  <c r="G87"/>
  <c r="F87"/>
  <c r="E87"/>
  <c r="D87"/>
  <c r="C87"/>
  <c r="B85"/>
  <c r="E139" i="14"/>
  <c r="E134" s="1"/>
  <c r="F139"/>
  <c r="F134" s="1"/>
  <c r="E130"/>
  <c r="F130"/>
  <c r="D130"/>
  <c r="E125"/>
  <c r="E120" s="1"/>
  <c r="F125"/>
  <c r="F120" s="1"/>
  <c r="E116"/>
  <c r="E113" s="1"/>
  <c r="F116"/>
  <c r="F113" s="1"/>
  <c r="D116"/>
  <c r="D113" s="1"/>
  <c r="B134"/>
  <c r="B127"/>
  <c r="B120"/>
  <c r="B113"/>
  <c r="E53"/>
  <c r="F53"/>
  <c r="D53"/>
  <c r="D50" s="1"/>
  <c r="B50"/>
  <c r="D61" i="11"/>
  <c r="E61"/>
  <c r="F61"/>
  <c r="G61"/>
  <c r="H61"/>
  <c r="I61"/>
  <c r="J61"/>
  <c r="D64"/>
  <c r="E64"/>
  <c r="F64"/>
  <c r="G64"/>
  <c r="I64"/>
  <c r="J64"/>
  <c r="C61"/>
  <c r="C64"/>
  <c r="B59"/>
  <c r="B62"/>
  <c r="D58"/>
  <c r="E58"/>
  <c r="F58"/>
  <c r="G58"/>
  <c r="I58"/>
  <c r="J58"/>
  <c r="C58"/>
  <c r="B56"/>
  <c r="H55"/>
  <c r="I55"/>
  <c r="J55"/>
  <c r="E55"/>
  <c r="F55"/>
  <c r="G55"/>
  <c r="D55"/>
  <c r="C55"/>
  <c r="B53"/>
  <c r="H14" i="16"/>
  <c r="H20" s="1"/>
  <c r="I14"/>
  <c r="I20" s="1"/>
  <c r="G12"/>
  <c r="J12" s="1"/>
  <c r="J11"/>
  <c r="G10"/>
  <c r="D125" i="14" s="1"/>
  <c r="D120" s="1"/>
  <c r="J9" i="16"/>
  <c r="K55" i="11" s="1"/>
  <c r="K53" s="1"/>
  <c r="D28"/>
  <c r="E28"/>
  <c r="F28"/>
  <c r="G28"/>
  <c r="H28"/>
  <c r="I28"/>
  <c r="J28"/>
  <c r="D25"/>
  <c r="C28"/>
  <c r="B26"/>
  <c r="J9" i="4"/>
  <c r="E181" i="14"/>
  <c r="E176" s="1"/>
  <c r="F181"/>
  <c r="F176" s="1"/>
  <c r="D181"/>
  <c r="D176" s="1"/>
  <c r="B176"/>
  <c r="J84" i="11"/>
  <c r="W84" s="1"/>
  <c r="I84"/>
  <c r="V84" s="1"/>
  <c r="H84"/>
  <c r="T84" s="1"/>
  <c r="G84"/>
  <c r="F84"/>
  <c r="E84"/>
  <c r="D84"/>
  <c r="C84"/>
  <c r="J83"/>
  <c r="I83"/>
  <c r="H83"/>
  <c r="G83"/>
  <c r="F83"/>
  <c r="E83"/>
  <c r="D83"/>
  <c r="C83"/>
  <c r="B81"/>
  <c r="J13" i="7"/>
  <c r="K84" i="11" s="1"/>
  <c r="J12" i="7"/>
  <c r="K83" i="11" s="1"/>
  <c r="E8" i="12"/>
  <c r="F8"/>
  <c r="G8"/>
  <c r="H8"/>
  <c r="I8" s="1"/>
  <c r="J8" s="1"/>
  <c r="K8" s="1"/>
  <c r="L8" s="1"/>
  <c r="M8" s="1"/>
  <c r="N8" s="1"/>
  <c r="O8" s="1"/>
  <c r="P8" s="1"/>
  <c r="E9"/>
  <c r="D9"/>
  <c r="D8"/>
  <c r="C9"/>
  <c r="C8"/>
  <c r="G11" i="10"/>
  <c r="E11"/>
  <c r="C11"/>
  <c r="B11"/>
  <c r="I7" i="2"/>
  <c r="J11" i="10" s="1"/>
  <c r="H7" i="2"/>
  <c r="I11" i="10" s="1"/>
  <c r="G7" i="2"/>
  <c r="H11" i="10" s="1"/>
  <c r="F7" i="2"/>
  <c r="E7"/>
  <c r="F11" i="10" s="1"/>
  <c r="H8"/>
  <c r="F9" i="12" s="1"/>
  <c r="G24" i="13"/>
  <c r="J24"/>
  <c r="E24"/>
  <c r="I9" i="7"/>
  <c r="I20" s="1"/>
  <c r="H9"/>
  <c r="H20" s="1"/>
  <c r="P190" i="14" l="1"/>
  <c r="T207"/>
  <c r="V83" i="11"/>
  <c r="I81"/>
  <c r="V81" s="1"/>
  <c r="T28"/>
  <c r="P53" i="14" s="1"/>
  <c r="P18" s="1"/>
  <c r="H26" i="11"/>
  <c r="T26" s="1"/>
  <c r="W55"/>
  <c r="S116" i="14" s="1"/>
  <c r="J53" i="11"/>
  <c r="W53" s="1"/>
  <c r="W58"/>
  <c r="S125" i="14" s="1"/>
  <c r="S120" s="1"/>
  <c r="J56" i="11"/>
  <c r="V64"/>
  <c r="R139" i="14" s="1"/>
  <c r="R134" s="1"/>
  <c r="I62" i="11"/>
  <c r="V62" s="1"/>
  <c r="T31"/>
  <c r="P62" i="14" s="1"/>
  <c r="P57" s="1"/>
  <c r="H29" i="11"/>
  <c r="T29" s="1"/>
  <c r="T83"/>
  <c r="P181" i="14" s="1"/>
  <c r="T181" s="1"/>
  <c r="H81" i="11"/>
  <c r="T81" s="1"/>
  <c r="V28"/>
  <c r="R53" i="14" s="1"/>
  <c r="R18" s="1"/>
  <c r="I26" i="11"/>
  <c r="W64"/>
  <c r="S139" i="14" s="1"/>
  <c r="J62" i="11"/>
  <c r="W62" s="1"/>
  <c r="T61"/>
  <c r="P130" i="14" s="1"/>
  <c r="H59" i="11"/>
  <c r="W87"/>
  <c r="S188" i="14" s="1"/>
  <c r="S183" s="1"/>
  <c r="J85" i="11"/>
  <c r="W85" s="1"/>
  <c r="W28"/>
  <c r="S53" i="14" s="1"/>
  <c r="S18" s="1"/>
  <c r="J26" i="11"/>
  <c r="T55"/>
  <c r="R55" s="1"/>
  <c r="N116" i="14" s="1"/>
  <c r="H53" i="11"/>
  <c r="T53" s="1"/>
  <c r="V61"/>
  <c r="R130" i="14" s="1"/>
  <c r="R127" s="1"/>
  <c r="I59" i="11"/>
  <c r="V59" s="1"/>
  <c r="V87"/>
  <c r="R188" i="14" s="1"/>
  <c r="R183" s="1"/>
  <c r="I85" i="11"/>
  <c r="V85" s="1"/>
  <c r="W83"/>
  <c r="J81"/>
  <c r="W81" s="1"/>
  <c r="V55"/>
  <c r="R116" i="14" s="1"/>
  <c r="R113" s="1"/>
  <c r="I53" i="11"/>
  <c r="V53" s="1"/>
  <c r="V58"/>
  <c r="R125" i="14" s="1"/>
  <c r="R120" s="1"/>
  <c r="I56" i="11"/>
  <c r="V56" s="1"/>
  <c r="W61"/>
  <c r="S130" i="14" s="1"/>
  <c r="S127" s="1"/>
  <c r="J59" i="11"/>
  <c r="W59" s="1"/>
  <c r="T87"/>
  <c r="P188" i="14" s="1"/>
  <c r="P183" s="1"/>
  <c r="H85" i="11"/>
  <c r="K81"/>
  <c r="F128" i="14"/>
  <c r="F81" s="1"/>
  <c r="T202"/>
  <c r="T197" s="1"/>
  <c r="S8" i="11"/>
  <c r="F18" i="14"/>
  <c r="F50"/>
  <c r="E18"/>
  <c r="E50"/>
  <c r="E128"/>
  <c r="E81" s="1"/>
  <c r="T88" i="11"/>
  <c r="E158" i="14"/>
  <c r="T85" i="11"/>
  <c r="J14" i="16"/>
  <c r="H58" i="11"/>
  <c r="J10" i="16"/>
  <c r="T59" i="11"/>
  <c r="G130" i="14"/>
  <c r="G20" i="16"/>
  <c r="W56" i="11"/>
  <c r="G116" i="14"/>
  <c r="G113" s="1"/>
  <c r="G139"/>
  <c r="G134" s="1"/>
  <c r="K64" i="11"/>
  <c r="K62" s="1"/>
  <c r="K61"/>
  <c r="K59" s="1"/>
  <c r="D139" i="14"/>
  <c r="D134" s="1"/>
  <c r="D128" s="1"/>
  <c r="D81" s="1"/>
  <c r="H64" i="11"/>
  <c r="D18" i="14"/>
  <c r="K31" i="11"/>
  <c r="K29" s="1"/>
  <c r="G181" i="14"/>
  <c r="G176" s="1"/>
  <c r="R181"/>
  <c r="R176" s="1"/>
  <c r="P8" i="11"/>
  <c r="S50" i="14"/>
  <c r="L36"/>
  <c r="L20"/>
  <c r="L15" s="1"/>
  <c r="N8" i="11"/>
  <c r="S181" i="14"/>
  <c r="O8" i="11"/>
  <c r="M36" i="14"/>
  <c r="M20"/>
  <c r="M15" s="1"/>
  <c r="S134"/>
  <c r="P116"/>
  <c r="R61" i="11"/>
  <c r="T190" i="14"/>
  <c r="P20" i="20"/>
  <c r="O20"/>
  <c r="K87" i="11"/>
  <c r="K85" s="1"/>
  <c r="K34"/>
  <c r="K32" s="1"/>
  <c r="V26"/>
  <c r="W26"/>
  <c r="G53" i="14"/>
  <c r="K28" i="11"/>
  <c r="K26" s="1"/>
  <c r="I8" i="10"/>
  <c r="B6" i="8"/>
  <c r="G9" i="7"/>
  <c r="G20" s="1"/>
  <c r="D34" i="14"/>
  <c r="D29" s="1"/>
  <c r="B29"/>
  <c r="D19" i="11"/>
  <c r="E19"/>
  <c r="F19"/>
  <c r="G19"/>
  <c r="H19"/>
  <c r="T19" s="1"/>
  <c r="C19"/>
  <c r="B17"/>
  <c r="T188" i="14" l="1"/>
  <c r="P50"/>
  <c r="R81"/>
  <c r="S81"/>
  <c r="S113"/>
  <c r="T64" i="11"/>
  <c r="P139" i="14" s="1"/>
  <c r="P134" s="1"/>
  <c r="H62" i="11"/>
  <c r="T62" s="1"/>
  <c r="T58"/>
  <c r="P125" i="14" s="1"/>
  <c r="H56" i="11"/>
  <c r="T56" s="1"/>
  <c r="R50" i="14"/>
  <c r="G18"/>
  <c r="G50"/>
  <c r="G128"/>
  <c r="G81" s="1"/>
  <c r="P176"/>
  <c r="G158"/>
  <c r="K58" i="11"/>
  <c r="K56" s="1"/>
  <c r="G125" i="14"/>
  <c r="G120" s="1"/>
  <c r="R58" i="11"/>
  <c r="R56" s="1"/>
  <c r="N113" i="14"/>
  <c r="T183"/>
  <c r="S176"/>
  <c r="P113"/>
  <c r="P81"/>
  <c r="P11" s="1"/>
  <c r="R53" i="11"/>
  <c r="P127" i="14"/>
  <c r="P120"/>
  <c r="T176"/>
  <c r="R59" i="11"/>
  <c r="N130" i="14"/>
  <c r="N127" s="1"/>
  <c r="P34"/>
  <c r="H17" i="11"/>
  <c r="T17" s="1"/>
  <c r="J8" i="10"/>
  <c r="H9" i="12" s="1"/>
  <c r="I9" s="1"/>
  <c r="J9" s="1"/>
  <c r="K9" s="1"/>
  <c r="L9" s="1"/>
  <c r="M9" s="1"/>
  <c r="N9" s="1"/>
  <c r="O9" s="1"/>
  <c r="P9" s="1"/>
  <c r="G9"/>
  <c r="R64" i="11" l="1"/>
  <c r="N139" i="14" s="1"/>
  <c r="N134" s="1"/>
  <c r="N125"/>
  <c r="N120" s="1"/>
  <c r="N81"/>
  <c r="P29"/>
  <c r="E46" i="11"/>
  <c r="F46"/>
  <c r="G46"/>
  <c r="D46"/>
  <c r="B92" i="14"/>
  <c r="D144"/>
  <c r="E144"/>
  <c r="F144"/>
  <c r="G144"/>
  <c r="D145"/>
  <c r="E145"/>
  <c r="F145"/>
  <c r="G145"/>
  <c r="D147"/>
  <c r="E147"/>
  <c r="F147"/>
  <c r="G147"/>
  <c r="E143"/>
  <c r="F143"/>
  <c r="G143"/>
  <c r="D143"/>
  <c r="I7" i="6"/>
  <c r="J17" i="10" s="1"/>
  <c r="H7" i="6"/>
  <c r="G7"/>
  <c r="H17" i="10" s="1"/>
  <c r="F7" i="6"/>
  <c r="E7"/>
  <c r="F17" i="10"/>
  <c r="J46" i="11"/>
  <c r="I46"/>
  <c r="H46"/>
  <c r="C46"/>
  <c r="B44"/>
  <c r="D90" i="14"/>
  <c r="D85" s="1"/>
  <c r="D167"/>
  <c r="D162" s="1"/>
  <c r="D52" i="11"/>
  <c r="E52"/>
  <c r="F52"/>
  <c r="G52"/>
  <c r="D49"/>
  <c r="E49"/>
  <c r="F49"/>
  <c r="G49"/>
  <c r="D43"/>
  <c r="E43"/>
  <c r="F43"/>
  <c r="G43"/>
  <c r="H43"/>
  <c r="C43"/>
  <c r="E80"/>
  <c r="F80"/>
  <c r="G80"/>
  <c r="D80"/>
  <c r="C77"/>
  <c r="D77"/>
  <c r="E77"/>
  <c r="F77"/>
  <c r="G77"/>
  <c r="H77"/>
  <c r="T77" s="1"/>
  <c r="J10" i="7"/>
  <c r="K77" i="11" s="1"/>
  <c r="I77"/>
  <c r="V77" s="1"/>
  <c r="G17" i="10"/>
  <c r="I17"/>
  <c r="E17"/>
  <c r="C17"/>
  <c r="B17"/>
  <c r="E76" i="11"/>
  <c r="F76"/>
  <c r="G76"/>
  <c r="D76"/>
  <c r="C76"/>
  <c r="D19" i="14"/>
  <c r="E19"/>
  <c r="F19"/>
  <c r="G19"/>
  <c r="D21"/>
  <c r="E21"/>
  <c r="F21"/>
  <c r="G21"/>
  <c r="E17"/>
  <c r="F17"/>
  <c r="G17"/>
  <c r="D17"/>
  <c r="D82"/>
  <c r="E82"/>
  <c r="F82"/>
  <c r="G82"/>
  <c r="D84"/>
  <c r="E84"/>
  <c r="F84"/>
  <c r="G84"/>
  <c r="E80"/>
  <c r="F80"/>
  <c r="G80"/>
  <c r="D80"/>
  <c r="N78" l="1"/>
  <c r="R40" i="11"/>
  <c r="R10" s="1"/>
  <c r="R62"/>
  <c r="R38" s="1"/>
  <c r="R8" s="1"/>
  <c r="W46"/>
  <c r="S97" i="14" s="1"/>
  <c r="S92" s="1"/>
  <c r="J44" i="11"/>
  <c r="V46"/>
  <c r="R97" i="14" s="1"/>
  <c r="I44" i="11"/>
  <c r="T46"/>
  <c r="P97" i="14" s="1"/>
  <c r="P92" s="1"/>
  <c r="H44" i="11"/>
  <c r="T44" s="1"/>
  <c r="T43"/>
  <c r="P90" i="14" s="1"/>
  <c r="P85" s="1"/>
  <c r="H41" i="11"/>
  <c r="N83" i="14"/>
  <c r="R92"/>
  <c r="J77" i="11"/>
  <c r="W77" s="1"/>
  <c r="E34" i="14"/>
  <c r="E29" s="1"/>
  <c r="I19" i="11"/>
  <c r="V19" s="1"/>
  <c r="F167" i="14"/>
  <c r="F162" s="1"/>
  <c r="H76" i="11"/>
  <c r="J76"/>
  <c r="T76" l="1"/>
  <c r="P167" i="14" s="1"/>
  <c r="T167" s="1"/>
  <c r="H74" i="11"/>
  <c r="W76"/>
  <c r="J74"/>
  <c r="P162" i="14"/>
  <c r="S167"/>
  <c r="I17" i="11"/>
  <c r="V17" s="1"/>
  <c r="R34" i="14"/>
  <c r="K46" i="11"/>
  <c r="K44" s="1"/>
  <c r="W44"/>
  <c r="V44"/>
  <c r="J19"/>
  <c r="W19" s="1"/>
  <c r="F34" i="14"/>
  <c r="F29" s="1"/>
  <c r="J12" i="4"/>
  <c r="E167" i="14"/>
  <c r="E162" s="1"/>
  <c r="I76" i="11"/>
  <c r="F90" i="14"/>
  <c r="F85" s="1"/>
  <c r="J43" i="11"/>
  <c r="E90" i="14"/>
  <c r="E85" s="1"/>
  <c r="I43" i="11"/>
  <c r="J13" i="16"/>
  <c r="V43" i="11" l="1"/>
  <c r="R90" i="14" s="1"/>
  <c r="R85" s="1"/>
  <c r="I41" i="11"/>
  <c r="V76"/>
  <c r="R167" i="14" s="1"/>
  <c r="R162" s="1"/>
  <c r="I74" i="11"/>
  <c r="W43"/>
  <c r="S90" i="14" s="1"/>
  <c r="J41" i="11"/>
  <c r="S162" i="14"/>
  <c r="T162"/>
  <c r="S85"/>
  <c r="R29"/>
  <c r="S34"/>
  <c r="J17" i="11"/>
  <c r="W17" s="1"/>
  <c r="K19"/>
  <c r="K17" s="1"/>
  <c r="G34" i="14"/>
  <c r="G29" s="1"/>
  <c r="G90"/>
  <c r="G85" s="1"/>
  <c r="K43" i="11"/>
  <c r="K41" s="1"/>
  <c r="E111" i="14"/>
  <c r="E106" s="1"/>
  <c r="F111"/>
  <c r="F106" s="1"/>
  <c r="D111"/>
  <c r="D106" s="1"/>
  <c r="B106"/>
  <c r="E104"/>
  <c r="F104"/>
  <c r="D104"/>
  <c r="B99"/>
  <c r="B85"/>
  <c r="B41" i="11"/>
  <c r="I40"/>
  <c r="V40" s="1"/>
  <c r="H40"/>
  <c r="T40" s="1"/>
  <c r="J52"/>
  <c r="I52"/>
  <c r="H52"/>
  <c r="C52"/>
  <c r="B50"/>
  <c r="H49"/>
  <c r="I49"/>
  <c r="J49"/>
  <c r="C49"/>
  <c r="B47"/>
  <c r="C40"/>
  <c r="J17" i="16"/>
  <c r="J16"/>
  <c r="J14" i="10"/>
  <c r="I14"/>
  <c r="H14"/>
  <c r="G14"/>
  <c r="F14"/>
  <c r="E14"/>
  <c r="C14"/>
  <c r="B14"/>
  <c r="W49" i="11" l="1"/>
  <c r="S104" i="14" s="1"/>
  <c r="S99" s="1"/>
  <c r="J47" i="11"/>
  <c r="W47" s="1"/>
  <c r="W52"/>
  <c r="S111" i="14" s="1"/>
  <c r="S106" s="1"/>
  <c r="J50" i="11"/>
  <c r="W50" s="1"/>
  <c r="T49"/>
  <c r="P104" i="14" s="1"/>
  <c r="H47" i="11"/>
  <c r="T47" s="1"/>
  <c r="V52"/>
  <c r="R111" i="14" s="1"/>
  <c r="R106" s="1"/>
  <c r="I50" i="11"/>
  <c r="V50" s="1"/>
  <c r="V49"/>
  <c r="R104" i="14" s="1"/>
  <c r="R99" s="1"/>
  <c r="I47" i="11"/>
  <c r="V47" s="1"/>
  <c r="T52"/>
  <c r="P111" i="14" s="1"/>
  <c r="P106" s="1"/>
  <c r="H50" i="11"/>
  <c r="T50" s="1"/>
  <c r="F83" i="14"/>
  <c r="F99"/>
  <c r="D83"/>
  <c r="D99"/>
  <c r="E83"/>
  <c r="E99"/>
  <c r="J20" i="16"/>
  <c r="S29" i="14"/>
  <c r="G111"/>
  <c r="G106" s="1"/>
  <c r="G104"/>
  <c r="G99" s="1"/>
  <c r="K52" i="11"/>
  <c r="K50" s="1"/>
  <c r="V41"/>
  <c r="T41"/>
  <c r="K49"/>
  <c r="K47" s="1"/>
  <c r="P83" i="14" l="1"/>
  <c r="R83"/>
  <c r="S83"/>
  <c r="P99"/>
  <c r="R78"/>
  <c r="S78"/>
  <c r="P78"/>
  <c r="G83"/>
  <c r="E78"/>
  <c r="I38" i="11"/>
  <c r="V38" s="1"/>
  <c r="D78" i="14"/>
  <c r="H38" i="11"/>
  <c r="T38" s="1"/>
  <c r="W41"/>
  <c r="J40"/>
  <c r="W40" s="1"/>
  <c r="F78" i="14" l="1"/>
  <c r="J38" i="11"/>
  <c r="W38" s="1"/>
  <c r="K38"/>
  <c r="G78" i="14" l="1"/>
  <c r="K18" i="16"/>
  <c r="K40" i="11"/>
  <c r="E174" i="14" l="1"/>
  <c r="F174"/>
  <c r="D174"/>
  <c r="E160" l="1"/>
  <c r="E169"/>
  <c r="F160"/>
  <c r="F169"/>
  <c r="D160"/>
  <c r="D169"/>
  <c r="B78" i="11"/>
  <c r="J11" i="7"/>
  <c r="G174" i="14" s="1"/>
  <c r="G169" s="1"/>
  <c r="B8" i="12" l="1"/>
  <c r="C67" i="11" l="1"/>
  <c r="H13" i="5"/>
  <c r="G13"/>
  <c r="D12" i="14"/>
  <c r="E12"/>
  <c r="F12"/>
  <c r="G12"/>
  <c r="D14"/>
  <c r="E14"/>
  <c r="F14"/>
  <c r="G14"/>
  <c r="E10"/>
  <c r="F10"/>
  <c r="G10"/>
  <c r="D10"/>
  <c r="E70" i="11"/>
  <c r="F70"/>
  <c r="G70"/>
  <c r="D70"/>
  <c r="E25"/>
  <c r="F25"/>
  <c r="G25"/>
  <c r="E22"/>
  <c r="F22"/>
  <c r="G22"/>
  <c r="D22"/>
  <c r="E16"/>
  <c r="F16"/>
  <c r="G16"/>
  <c r="D16"/>
  <c r="C16"/>
  <c r="D11" i="14" l="1"/>
  <c r="E11"/>
  <c r="I67" i="11"/>
  <c r="V67" s="1"/>
  <c r="H67"/>
  <c r="D27" i="14"/>
  <c r="H16" i="11"/>
  <c r="D22" i="14" l="1"/>
  <c r="D20"/>
  <c r="T16" i="11"/>
  <c r="P27" i="14" s="1"/>
  <c r="H14" i="11"/>
  <c r="T14" s="1"/>
  <c r="F11" i="14"/>
  <c r="E27"/>
  <c r="I16" i="11"/>
  <c r="B169" i="14"/>
  <c r="B162"/>
  <c r="E153"/>
  <c r="E146" s="1"/>
  <c r="D153"/>
  <c r="D146" s="1"/>
  <c r="B148"/>
  <c r="F48"/>
  <c r="F43" s="1"/>
  <c r="E48"/>
  <c r="E43" s="1"/>
  <c r="D48"/>
  <c r="D43" s="1"/>
  <c r="B43"/>
  <c r="F41"/>
  <c r="F36" s="1"/>
  <c r="E41"/>
  <c r="E36" s="1"/>
  <c r="D41"/>
  <c r="B36"/>
  <c r="B22"/>
  <c r="H8" i="13"/>
  <c r="E22" i="14" l="1"/>
  <c r="E20"/>
  <c r="P22"/>
  <c r="V16" i="11"/>
  <c r="R27" i="14" s="1"/>
  <c r="R22" s="1"/>
  <c r="I14" i="11"/>
  <c r="V14" s="1"/>
  <c r="F12" i="13"/>
  <c r="K12" s="1"/>
  <c r="D36" i="14"/>
  <c r="D13"/>
  <c r="E13"/>
  <c r="I24" i="13"/>
  <c r="I8"/>
  <c r="G11" i="14"/>
  <c r="F27"/>
  <c r="F20" s="1"/>
  <c r="J16" i="11"/>
  <c r="H80"/>
  <c r="C80"/>
  <c r="B74"/>
  <c r="C73"/>
  <c r="H70"/>
  <c r="T70" s="1"/>
  <c r="I70"/>
  <c r="V70" s="1"/>
  <c r="C70"/>
  <c r="B68"/>
  <c r="C13"/>
  <c r="J25"/>
  <c r="I25"/>
  <c r="H25"/>
  <c r="C25"/>
  <c r="B23"/>
  <c r="J22"/>
  <c r="I22"/>
  <c r="H22"/>
  <c r="C22"/>
  <c r="B20"/>
  <c r="B14"/>
  <c r="T80" l="1"/>
  <c r="P174" i="14" s="1"/>
  <c r="H78" i="11"/>
  <c r="V22"/>
  <c r="R41" i="14" s="1"/>
  <c r="I20" i="11"/>
  <c r="V20" s="1"/>
  <c r="R153" i="14"/>
  <c r="R146" s="1"/>
  <c r="R141" s="1"/>
  <c r="V68" i="11"/>
  <c r="T25"/>
  <c r="P48" i="14" s="1"/>
  <c r="H23" i="11"/>
  <c r="S27" i="14"/>
  <c r="W16" i="11"/>
  <c r="J14"/>
  <c r="W14" s="1"/>
  <c r="T22"/>
  <c r="P41" i="14" s="1"/>
  <c r="P36" s="1"/>
  <c r="H20" i="11"/>
  <c r="T20" s="1"/>
  <c r="W25"/>
  <c r="S48" i="14" s="1"/>
  <c r="S43" s="1"/>
  <c r="J23" i="11"/>
  <c r="S41" i="14"/>
  <c r="S36" s="1"/>
  <c r="W22" i="11"/>
  <c r="J20"/>
  <c r="W20" s="1"/>
  <c r="V25"/>
  <c r="R48" i="14" s="1"/>
  <c r="R43" s="1"/>
  <c r="I23" i="11"/>
  <c r="F8" i="13"/>
  <c r="F24"/>
  <c r="F22" i="14"/>
  <c r="K8" i="13"/>
  <c r="T67" i="11"/>
  <c r="P153" i="14"/>
  <c r="T73" i="11"/>
  <c r="P43" i="14"/>
  <c r="T13" i="11" l="1"/>
  <c r="T10" s="1"/>
  <c r="S20" i="14"/>
  <c r="S15" s="1"/>
  <c r="S22"/>
  <c r="P20"/>
  <c r="R148"/>
  <c r="R20"/>
  <c r="R36"/>
  <c r="P146"/>
  <c r="P141" s="1"/>
  <c r="P148"/>
  <c r="T174"/>
  <c r="P169"/>
  <c r="P160"/>
  <c r="P155" s="1"/>
  <c r="J9" i="7"/>
  <c r="J20" s="1"/>
  <c r="E20" i="10"/>
  <c r="F20"/>
  <c r="H20"/>
  <c r="I20"/>
  <c r="J20"/>
  <c r="B20"/>
  <c r="C20"/>
  <c r="P13" i="14" l="1"/>
  <c r="P15"/>
  <c r="P8" s="1"/>
  <c r="R15"/>
  <c r="T169"/>
  <c r="G167"/>
  <c r="K76" i="11"/>
  <c r="K74" s="1"/>
  <c r="F7" i="8"/>
  <c r="G20" i="10" s="1"/>
  <c r="G160" i="14" l="1"/>
  <c r="G162"/>
  <c r="I80" i="11"/>
  <c r="H73"/>
  <c r="T78"/>
  <c r="V80" l="1"/>
  <c r="R174" i="14" s="1"/>
  <c r="R160" s="1"/>
  <c r="I78" i="11"/>
  <c r="V78" s="1"/>
  <c r="K18" i="7"/>
  <c r="J80" i="11"/>
  <c r="V74"/>
  <c r="I73"/>
  <c r="V73" s="1"/>
  <c r="T74"/>
  <c r="T71" s="1"/>
  <c r="R155" i="14" l="1"/>
  <c r="R8" s="1"/>
  <c r="R13"/>
  <c r="W80" i="11"/>
  <c r="S174" i="14" s="1"/>
  <c r="S169" s="1"/>
  <c r="J78" i="11"/>
  <c r="W78" s="1"/>
  <c r="R169" i="14"/>
  <c r="W74" i="11"/>
  <c r="K80"/>
  <c r="K78" s="1"/>
  <c r="J73"/>
  <c r="W73" s="1"/>
  <c r="S160" i="14" l="1"/>
  <c r="S155" s="1"/>
  <c r="K73" i="11"/>
  <c r="D155" i="14"/>
  <c r="G8" i="5"/>
  <c r="G11" s="1"/>
  <c r="D148" i="14" l="1"/>
  <c r="H68" i="11"/>
  <c r="T68" s="1"/>
  <c r="T65" s="1"/>
  <c r="F155" i="14"/>
  <c r="E155"/>
  <c r="H71" i="11"/>
  <c r="I71"/>
  <c r="V71" s="1"/>
  <c r="J71"/>
  <c r="W71" s="1"/>
  <c r="J10" i="5"/>
  <c r="H8"/>
  <c r="H11" s="1"/>
  <c r="H65" i="11" l="1"/>
  <c r="J13" i="5"/>
  <c r="G153" i="14"/>
  <c r="G146" s="1"/>
  <c r="K70" i="11"/>
  <c r="E148" i="14"/>
  <c r="I68" i="11"/>
  <c r="I13" i="5"/>
  <c r="F153" i="14"/>
  <c r="F146" s="1"/>
  <c r="F13" s="1"/>
  <c r="J70" i="11"/>
  <c r="W70" s="1"/>
  <c r="G155" i="14"/>
  <c r="K71" i="11"/>
  <c r="I8" i="5"/>
  <c r="I11" s="1"/>
  <c r="J8"/>
  <c r="J11" s="1"/>
  <c r="K11" s="1"/>
  <c r="S153" i="14" l="1"/>
  <c r="S148" s="1"/>
  <c r="W68" i="11"/>
  <c r="I65"/>
  <c r="V65" s="1"/>
  <c r="D141" i="14"/>
  <c r="J67" i="11"/>
  <c r="W67" s="1"/>
  <c r="K67"/>
  <c r="J65"/>
  <c r="W65" s="1"/>
  <c r="F148" i="14"/>
  <c r="J68" i="11"/>
  <c r="G148" i="14"/>
  <c r="K68" i="11"/>
  <c r="G21" i="4"/>
  <c r="J15"/>
  <c r="J14"/>
  <c r="S146" i="14" l="1"/>
  <c r="I21" i="4"/>
  <c r="J10" i="11" s="1"/>
  <c r="F8" i="14"/>
  <c r="H21" i="4"/>
  <c r="I10" i="11" s="1"/>
  <c r="H24" i="13"/>
  <c r="K18"/>
  <c r="H14"/>
  <c r="H8" i="11"/>
  <c r="E141" i="14"/>
  <c r="W23" i="11"/>
  <c r="V23"/>
  <c r="G48" i="14"/>
  <c r="G43" s="1"/>
  <c r="K25" i="11"/>
  <c r="K23" s="1"/>
  <c r="T23"/>
  <c r="F141" i="14"/>
  <c r="G141"/>
  <c r="G41"/>
  <c r="G36" s="1"/>
  <c r="K22" i="11"/>
  <c r="K20" s="1"/>
  <c r="S141" i="14" l="1"/>
  <c r="S8" s="1"/>
  <c r="S13"/>
  <c r="I8" i="11"/>
  <c r="J8"/>
  <c r="K14" i="13"/>
  <c r="K24"/>
  <c r="I13" i="11"/>
  <c r="V13" s="1"/>
  <c r="V10" s="1"/>
  <c r="D8" i="14"/>
  <c r="H11" i="11"/>
  <c r="E8" i="14"/>
  <c r="K65" i="11"/>
  <c r="J13"/>
  <c r="W13" s="1"/>
  <c r="W10" s="1"/>
  <c r="I11"/>
  <c r="V11" s="1"/>
  <c r="V8" s="1"/>
  <c r="T11"/>
  <c r="T8" s="1"/>
  <c r="J10" i="4"/>
  <c r="H10" i="11" l="1"/>
  <c r="H13"/>
  <c r="J11"/>
  <c r="W11" s="1"/>
  <c r="W8" s="1"/>
  <c r="G27" i="14"/>
  <c r="E15"/>
  <c r="K16" i="11"/>
  <c r="K14" s="1"/>
  <c r="D15" i="14"/>
  <c r="G22" l="1"/>
  <c r="G20"/>
  <c r="G13" s="1"/>
  <c r="J21" i="4"/>
  <c r="F15" i="14"/>
  <c r="G15" l="1"/>
  <c r="K10" i="11"/>
  <c r="K13"/>
  <c r="G8" i="14"/>
  <c r="K8" i="11"/>
  <c r="K11"/>
</calcChain>
</file>

<file path=xl/sharedStrings.xml><?xml version="1.0" encoding="utf-8"?>
<sst xmlns="http://schemas.openxmlformats.org/spreadsheetml/2006/main" count="1580" uniqueCount="372">
  <si>
    <t>Наименование ГРБС</t>
  </si>
  <si>
    <t>Код бюджетной классификации</t>
  </si>
  <si>
    <t>ГРБС</t>
  </si>
  <si>
    <t>ЦСР</t>
  </si>
  <si>
    <t>ВР</t>
  </si>
  <si>
    <t>Итого на период</t>
  </si>
  <si>
    <t>Х</t>
  </si>
  <si>
    <t>в том числе по ГРБС:</t>
  </si>
  <si>
    <t>Подпрограмма 1</t>
  </si>
  <si>
    <t>всего расходные обязательства по  мероприятию подпрограммы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</si>
  <si>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</si>
  <si>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</si>
  <si>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</si>
  <si>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</si>
  <si>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</si>
  <si>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</si>
  <si>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</si>
  <si>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</si>
  <si>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</si>
  <si>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</si>
  <si>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</si>
  <si>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Наименование программы, подпрограммы</t>
  </si>
  <si>
    <t>Устройство выезда с пр. Ленинградский на ул. Красноярскую</t>
  </si>
  <si>
    <t>Реконструкция автодороги до требований соответствующей технической категории</t>
  </si>
  <si>
    <t>Отношение количества отремонтированных лавок и скамей к общему их количеству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</si>
  <si>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</si>
  <si>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</si>
  <si>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</si>
  <si>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</si>
  <si>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</si>
  <si>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</si>
  <si>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</si>
  <si>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</si>
  <si>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Статус (муниципальная программа, подпрограмма)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</si>
  <si>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</si>
  <si>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</si>
  <si>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</si>
  <si>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</si>
  <si>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</si>
  <si>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</si>
  <si>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</si>
  <si>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</si>
  <si>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всего расходные обязательства по  подпрограмме</t>
  </si>
  <si>
    <t>1.3.1.</t>
  </si>
  <si>
    <t>009</t>
  </si>
  <si>
    <t>0503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</si>
  <si>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</si>
  <si>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</si>
  <si>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</si>
  <si>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</si>
  <si>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>2.</t>
  </si>
  <si>
    <t>Объект: строительство транспортной развязки в районе УПП</t>
  </si>
  <si>
    <t>Объект: реконструкция автомобильной дороги ул. Красноярская (от КПП-1 - ул. Промышленная)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</si>
  <si>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</si>
  <si>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</si>
  <si>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</si>
  <si>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</si>
  <si>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</si>
  <si>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>0409</t>
  </si>
  <si>
    <t>0408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</si>
  <si>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</si>
  <si>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</si>
  <si>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</si>
  <si>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</si>
  <si>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</si>
  <si>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</si>
  <si>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 на 2014 – 2016 годы</t>
  </si>
  <si>
    <t>Значения целевых показателей на долгосрочный период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</si>
  <si>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 на 2014 – 2016 годы</t>
  </si>
  <si>
    <t>Перечень объектов капитального строительства муниципальной собственности ЗАТО Железногорск
(за счет всех источников финансирования)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</si>
  <si>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 в объеме 3 868 541,20 км ежегодно</t>
  </si>
  <si>
    <t>Отчетный финансовый год
(2012)</t>
  </si>
  <si>
    <t>Текущий финансовый год
(2013)</t>
  </si>
  <si>
    <t>Очередной финансовый год
(2014)</t>
  </si>
  <si>
    <t>Первый год планового периода
(2015)</t>
  </si>
  <si>
    <t>Второй год планового периода
(2016)</t>
  </si>
  <si>
    <t>Долгосрочный период по годам</t>
  </si>
  <si>
    <t>Цели, целевые показатели</t>
  </si>
  <si>
    <t>Отчетный финансовый год</t>
  </si>
  <si>
    <t>Текущий финансовый год</t>
  </si>
  <si>
    <t>Очередной финансовый год</t>
  </si>
  <si>
    <t>Муниципальная
программа</t>
  </si>
  <si>
    <t>"Развитие транспортной системы, содержание и благоустройство территории ЗАТО Железногорск" на 2014-2016 годы</t>
  </si>
  <si>
    <t>Отчетный финансовый год
(2014)</t>
  </si>
  <si>
    <t>Первый год планового периода (2015)</t>
  </si>
  <si>
    <t>Приложение № 2
к муниципальной программе "Развитие транспортной системы, содержание и благоустройство территории ЗАТО Железногорск" на 2014-2016 годы</t>
  </si>
  <si>
    <t>Статус</t>
  </si>
  <si>
    <t>Наименование муниципальной программы, подпрограммы муниципальной программы</t>
  </si>
  <si>
    <t>Исполнители</t>
  </si>
  <si>
    <t>всего</t>
  </si>
  <si>
    <t>Главный распорядитель: Администрация ЗАТО г. Железногорск (Управление капитального строительства)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</si>
  <si>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</si>
  <si>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</si>
  <si>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</si>
  <si>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Строительство транспортной развязки в районе УПП за счет средств муниципального дорожного фонда</t>
  </si>
  <si>
    <t>Содержание прочих объектов благоустройства</t>
  </si>
  <si>
    <t>Содержание пляжей г. Железногорск, пос. Новый Путь, Подгорный, спасательной станции, гидротехнических сооружений, городских часов, общественных туалетов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</si>
  <si>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</si>
  <si>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</si>
  <si>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</si>
  <si>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</si>
  <si>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</si>
  <si>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</si>
  <si>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</si>
  <si>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</si>
  <si>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</si>
  <si>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</si>
  <si>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Приложение № 1
к муниципальной программе "Развитие транспортной системы, содержание и благоустройство территории ЗАТО Железногорск" на 2014-2016 годы</t>
  </si>
  <si>
    <t>всего расходные обязательства по  программе</t>
  </si>
  <si>
    <t>км</t>
  </si>
  <si>
    <t>Формы федеральной статистической отчетности 1-КХ, 3ДГ</t>
  </si>
  <si>
    <t>Отчет ОГИБДД МУМВД России по ЗАТО г. Железногорск</t>
  </si>
  <si>
    <t>Количество совершенных ДТП с пострадавшими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</si>
  <si>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</si>
  <si>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</si>
  <si>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</si>
  <si>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</si>
  <si>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 на 2014 – 2016 годы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</si>
  <si>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</si>
  <si>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</si>
  <si>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Цель подпрограммы: обеспечение комплексного содержания, ремонта, реконструкции и строительства автомобильных дорог общего пользования местного значения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</si>
  <si>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 на 2014 – 2016 годы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</si>
  <si>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</si>
  <si>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 xml:space="preserve">Приложение № 2
к подпрограмме «Повышение безопасности дорожного движения на дорогах общего пользования местного значения»
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</si>
  <si>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 на 2014-2016 годы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</si>
  <si>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</si>
  <si>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</si>
  <si>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</si>
  <si>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 на 2014 – 2016 годы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</si>
  <si>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 на 2014-2016 годы</t>
  </si>
  <si>
    <t xml:space="preserve">Приложение № 2
к подпрограмме «Осуществление дорожной деятельности в отношении автомобильных дорог местного значения»
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</si>
  <si>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</si>
  <si>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</si>
  <si>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</si>
  <si>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</si>
  <si>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 на 2014 – 2016 годы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</si>
  <si>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</si>
  <si>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 на 2014-2016 годы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</si>
  <si>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</si>
  <si>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</si>
  <si>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</si>
  <si>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</si>
  <si>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</si>
  <si>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0113</t>
  </si>
  <si>
    <t>1220002</t>
  </si>
  <si>
    <t>1220003</t>
  </si>
  <si>
    <t>1220001</t>
  </si>
  <si>
    <t>1210001</t>
  </si>
  <si>
    <t>1210002</t>
  </si>
  <si>
    <t>1230001</t>
  </si>
  <si>
    <t>810</t>
  </si>
  <si>
    <t>1240002</t>
  </si>
  <si>
    <t>1240003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</si>
  <si>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</si>
  <si>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Всего по подпрограмме «Создание условий для предоставления транспортных услуг населению и организация транспортного обслуживания населения»</t>
  </si>
  <si>
    <t>мероприятие 4
подпрограммы 2</t>
  </si>
  <si>
    <t>Транспортная подвижность населения</t>
  </si>
  <si>
    <t>количество поездок / количество жителей</t>
  </si>
  <si>
    <t>Прогноз АИС ММО</t>
  </si>
  <si>
    <t>1220004</t>
  </si>
  <si>
    <t>Объем капитальных вложений, руб.</t>
  </si>
  <si>
    <t>Расходы, (руб.), годы</t>
  </si>
  <si>
    <t>Оценка расходов (руб.), годы</t>
  </si>
  <si>
    <t>мероприятие 4
подпрограммы 1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</si>
  <si>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 на 2014 – 2016 годы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</si>
  <si>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</si>
  <si>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</si>
  <si>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 на 2014-2016 годы»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</si>
  <si>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</si>
  <si>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</si>
  <si>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</si>
  <si>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</si>
  <si>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</si>
  <si>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</si>
  <si>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Содержание 159,05 км дорог общего пользования местного значения, примыкающих тротуаров</t>
  </si>
  <si>
    <t>Софинансирование расходов на 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</si>
  <si>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Отчеты эксплуатирующих организаций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</si>
  <si>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</si>
  <si>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</si>
  <si>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</si>
  <si>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</si>
  <si>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</si>
  <si>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</si>
  <si>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</si>
  <si>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</si>
  <si>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Обслуживание 127,9 км  сетей уличного освещения,3026 светильников, 68 светофорных установок,175 дорожных знаков с подсветкой, 118 пунктов питания</t>
  </si>
  <si>
    <t>мероприятие 5
подпрограммы 1</t>
  </si>
  <si>
    <t>1220005</t>
  </si>
  <si>
    <t>1220006</t>
  </si>
  <si>
    <t xml:space="preserve"> Л.М. Антоненко</t>
  </si>
  <si>
    <t>Установка 8 дорожных знаков на 2 участках автомобильных дорог общего пользования местного значения</t>
  </si>
  <si>
    <t>Обустройство 15 пешеходных переходов и нанесение дорожной разметки на автодорогах местного значения</t>
  </si>
  <si>
    <t>мероприятие 5
подпрограммы 2</t>
  </si>
  <si>
    <t>мероприятие 6
подпрограммы 2</t>
  </si>
  <si>
    <t>мероприятие 7
подпрограммы 2</t>
  </si>
  <si>
    <t>мероприятие 8
подпрограммы 2</t>
  </si>
  <si>
    <t>Выполнение комплекса работ по содержанию 19378 деревьев, 206 575 кустарников, 1 293 130,2 кв.м. газонов, 10 140,6 кв.м. цветников</t>
  </si>
  <si>
    <t>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 за счет средств муниципального дорожного фонда</t>
  </si>
  <si>
    <t>1227491</t>
  </si>
  <si>
    <t>1227492</t>
  </si>
  <si>
    <t>Обустройство пешеходных переходов и нанесение дорожной разметки на автодорогах местного значения за счет средств муниципального дорожного фонда</t>
  </si>
  <si>
    <t>мероприятие 4
подпрограммы 4</t>
  </si>
  <si>
    <t>Софинансирование расходов на обустройство пешеходных переходов и нанесение дорожной разметки на автодорогах местного значения за счет средств муниципального дорожного фонда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</si>
  <si>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</si>
  <si>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мероприятие 6
подпрограммы 1</t>
  </si>
  <si>
    <t>Ремонт асфальтобетонного покрытия ул. Южная</t>
  </si>
  <si>
    <t>Софинансирование расходов на развитие и (или) модернизацию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</si>
  <si>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мероприятие 7
подпрограммы 1</t>
  </si>
  <si>
    <t>мероприятие 8
подпрограммы 1</t>
  </si>
  <si>
    <t>Расходы на развитие и модернизацию автомобильных дорог местного значения городских округов, городских и сельских поселений за счет средств муниципального дорожного фонда</t>
  </si>
  <si>
    <t>Софинансирование расходов на реализацию проектов по благоустройству территорий поселений, городских округов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</si>
  <si>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</si>
  <si>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Благоустройство пл. Победы  в рамках реализации проекта благоустройства (краевые субсидии)</t>
  </si>
  <si>
    <t>Благоустройство пл. Победы  в рамках реализации проекта благоустройства (софинансирование)</t>
  </si>
  <si>
    <t>Ремонт асфальтобетонного покрытия ул. Южная (краевые субсидии)</t>
  </si>
  <si>
    <t>мероприятие 5
подпрограммы 4</t>
  </si>
  <si>
    <t>мероприятие 6
подпрограммы 4</t>
  </si>
  <si>
    <t>мероприятие 7
подпрограммы 4</t>
  </si>
  <si>
    <t>Приложение № 2
к постановлению Администрации ЗАТО г. Железногорск от ____.08.2014 № _______</t>
  </si>
  <si>
    <t>Руководитель Управления городского хозяйства Администрации ЗАТО г. Железногорск</t>
  </si>
  <si>
    <t>январь-март</t>
  </si>
  <si>
    <t>январь -июнь</t>
  </si>
  <si>
    <t>январь -сентябрь</t>
  </si>
  <si>
    <t>значение на конец года</t>
  </si>
  <si>
    <t>1-й год</t>
  </si>
  <si>
    <t>2-й год</t>
  </si>
  <si>
    <t>факт</t>
  </si>
  <si>
    <t>план</t>
  </si>
  <si>
    <t>Л.М. Антоненко</t>
  </si>
  <si>
    <t>рублей</t>
  </si>
  <si>
    <t>Расходы по годам</t>
  </si>
  <si>
    <t>Примечания</t>
  </si>
  <si>
    <t>2013 (отчетный год)</t>
  </si>
  <si>
    <t>2014 (текущий год)</t>
  </si>
  <si>
    <t>январь - март</t>
  </si>
  <si>
    <t>январь - июнь</t>
  </si>
  <si>
    <t>январь - сентябрь</t>
  </si>
  <si>
    <t>Руководитель Управления городского хозяйства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</si>
  <si>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</si>
  <si>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Ед.изм.</t>
  </si>
  <si>
    <t>Мощность</t>
  </si>
  <si>
    <t>Сметная стоимость по утвержденной ПСД в ценах 2014 года</t>
  </si>
  <si>
    <t>Остаток сметной стоимости на 01.01. текущего года</t>
  </si>
  <si>
    <t>План на 2014 год</t>
  </si>
  <si>
    <t>по ПСД в ценах 2014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</si>
  <si>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</si>
  <si>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</si>
  <si>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</si>
  <si>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</si>
  <si>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</si>
  <si>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</si>
  <si>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</si>
  <si>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</si>
  <si>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</si>
  <si>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</si>
  <si>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4-й кв. 2014 года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</si>
  <si>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</si>
  <si>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Содержание объектов озеленения города за счет средств муниципального дорожного фонда</t>
  </si>
  <si>
    <t>Ремонт асфальтобетонного покрытия дорог ЗАТО Железногорск</t>
  </si>
  <si>
    <t>Приложение №1</t>
  </si>
  <si>
    <t>к постановлению Администрации</t>
  </si>
  <si>
    <t>ЗАТО г.Железногорск</t>
  </si>
  <si>
    <t>к муниципальной программе "Развитие транспортной системы, содержание и благоустройство территории ЗАТО Железногорск" на 2014-2016 годы</t>
  </si>
  <si>
    <t>(рублей)</t>
  </si>
  <si>
    <t>Наименование</t>
  </si>
  <si>
    <t>Расходы (руб.), годы</t>
  </si>
  <si>
    <t>Рз</t>
  </si>
  <si>
    <t>Пр</t>
  </si>
  <si>
    <t>Муниципальная программа "Развитие транспортной системы, содержание и благоустройство территории ЗАТО Железногорск" на 2014-2016 годы</t>
  </si>
  <si>
    <t>1200000</t>
  </si>
  <si>
    <t>Подпрограмма "Осуществление дорожной деятельности в отношении автомобильных дорог местного значения"</t>
  </si>
  <si>
    <t>1210000</t>
  </si>
  <si>
    <t>Администрация закрытого административно-территориального образования город Железногорск</t>
  </si>
  <si>
    <t>Дорожное хозяйство (дорожные фонды)</t>
  </si>
  <si>
    <t>04</t>
  </si>
  <si>
    <t>09</t>
  </si>
  <si>
    <t>Прочая закупка товаров, работ и услуг для обеспечения государственных (муниципальных) нужд</t>
  </si>
  <si>
    <t>Реконструкция автомобильной дороги ул.Красноярская (от КПП-1 - ул.Промышленная) за счет средств муниципального дорожного фонда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</si>
  <si>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</si>
  <si>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</si>
  <si>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1210003</t>
  </si>
  <si>
    <t>1210004</t>
  </si>
  <si>
    <t>1210005</t>
  </si>
  <si>
    <t>1210007</t>
  </si>
  <si>
    <t>Закупка товаров, работ, услуг в целях капитального ремонта государственного (муниципального) имущества</t>
  </si>
  <si>
    <t>243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</si>
  <si>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</si>
  <si>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1217508</t>
  </si>
  <si>
    <t>1217743</t>
  </si>
  <si>
    <t>Подпрограмма "Повышение безопасности дорожного движения на дорогах общего пользования местного значения"</t>
  </si>
  <si>
    <t>1220000</t>
  </si>
  <si>
    <t>Благоустройство</t>
  </si>
  <si>
    <t>05</t>
  </si>
  <si>
    <t>03</t>
  </si>
  <si>
    <t>Другие общегосударственные вопросы</t>
  </si>
  <si>
    <t>01</t>
  </si>
  <si>
    <t>13</t>
  </si>
  <si>
    <t>Софинансирование мероприятий по краевым программам в рамках подпрограммы "Повышение безопасности дорожного движения на дорогах общего пользования местного значения"</t>
  </si>
  <si>
    <t>Софинансирование расходов на приобретение и установку дорожных знаков на участках автодорог местного значения вблизи детского учреждения (школы), на проезжей части которых возможно появление детей за счет средств муниципального дорожного фонда</t>
  </si>
  <si>
    <t>Подпрограмма "Создание условий для предоставления транспортных услуг населению и организация транспортного обслуживания населения"</t>
  </si>
  <si>
    <t>1230000</t>
  </si>
  <si>
    <t>Транспорт</t>
  </si>
  <si>
    <t>08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</si>
  <si>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</si>
  <si>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"Организация благоустройства территории"</t>
  </si>
  <si>
    <t>1240000</t>
  </si>
  <si>
    <t>1240001</t>
  </si>
  <si>
    <t>Устройство отмостки и водоотвода в районе 4-го подъезда и прилегающего торца дома №5 по ул.Ленина</t>
  </si>
  <si>
    <t>1240004</t>
  </si>
  <si>
    <t>1240005</t>
  </si>
  <si>
    <t>1240006</t>
  </si>
  <si>
    <t>Расходы на реализацию проектов по благоусройству территорий поселений, городских округов</t>
  </si>
  <si>
    <t>1247741</t>
  </si>
  <si>
    <t>Л.М.Антоненко</t>
  </si>
  <si>
    <t>Информация о распределении планируемых расходов по подпрограммам и отдельным мероприятиям муниципальной программы</t>
  </si>
  <si>
    <t>Вид ассигнований (инвестиции, субсидии)</t>
  </si>
  <si>
    <t>Годы строительства (приобретения)</t>
  </si>
  <si>
    <t>2014-2015</t>
  </si>
  <si>
    <t>инвестиции</t>
  </si>
  <si>
    <t>2012 год</t>
  </si>
  <si>
    <t>2013 год</t>
  </si>
  <si>
    <t>2014 год</t>
  </si>
  <si>
    <t>2015 год</t>
  </si>
  <si>
    <t>2016 год</t>
  </si>
  <si>
    <t>Приложение №2</t>
  </si>
  <si>
    <t>от_______11.2014 №____________</t>
  </si>
  <si>
    <t>1.1. Содержание автомобильных дорог общего пользования местного значения городских округов, городских и  сельских поселений за счет средств муниципального дорожного фонда</t>
  </si>
  <si>
    <t>1.2. Софинансирование расходов на 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</si>
  <si>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1.3. Содержание объектов озеленения города за счет средств муниципального дорожного фонда</t>
  </si>
  <si>
    <t>1.4. Расходы на 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</si>
  <si>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2.1. Реконструкция автомобильной дороги ул. Красноярская (от КПП-1 - ул. Промышленная) за счет средств муниципального дорожного фонда</t>
  </si>
  <si>
    <t>2.2. Строительство транспортной развязки в районе УПП за счет средств муниципального дорожного фонда</t>
  </si>
  <si>
    <t>2.3. Ремонт проезжей части ул.Южная на участке от проспекта Ленинградский до ул.Красноярская за счет средств муниципального дорожного фонда</t>
  </si>
  <si>
    <t>2.4. Софинансирование расходов на развитие и (или) модернизацию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</si>
  <si>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2.5. Расходы на развитие и модернизацию автомобильных дорог местного значения городских округов, городских и сельских поселений за счет средств муниципального дорожного фонда</t>
  </si>
  <si>
    <t>Итого по подпрограмме:</t>
  </si>
  <si>
    <t xml:space="preserve">              в том числе:</t>
  </si>
  <si>
    <t xml:space="preserve">              ГРБС 1:</t>
  </si>
  <si>
    <t>Цели, задачи, мероприятия подпрограммы</t>
  </si>
  <si>
    <t>1.1. 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 за счет средств муниципального дорожного фонда</t>
  </si>
  <si>
    <t xml:space="preserve">1.2. Софинансирование расходов на приобретение и установку дорожных знаков на участках автодорог местного значения вблизи детского учреждения (школы), на проезжей части которых возможно появление детей за счет средств муниципального дорожного фонда
</t>
  </si>
  <si>
    <t>1.3. Обустройство пешеходных переходов и нанесение дорожной разметки на автодорогах местного значения за счет средств муниципального дорожного фонда</t>
  </si>
  <si>
    <t>1.4. Софинансирование расходов на обустройство пешеходных переходов и нанесение дорожной разметки на автодорогах местного значения за счет средств муниципального дорожного фонда</t>
  </si>
  <si>
    <t>1.5. Временное перемещение, хранение, оценка и утилизация брошенных и бесхозяйных транспортных средств на территории ЗАТО Железногорск</t>
  </si>
  <si>
    <t>1.6. Софинансирование мероприятий по краевым программам в рамках подпрограммы «Повышение безопасности дорожного движения на дорогах общего пользования местного значения»</t>
  </si>
  <si>
    <t>2.1. Проведение конкурсов по тематике "Безопасность дорожного движения в ЗАТО Железногорск"</t>
  </si>
  <si>
    <t>2.2. Организация социальной рекламы и печатной продукции по безопасности дорожного движения</t>
  </si>
  <si>
    <t>1.1. Содержание прочих объектов благоустройства</t>
  </si>
  <si>
    <t>1.2. Благоустройство мест массового отдыха населения</t>
  </si>
  <si>
    <t>1.3. Содержание сетей уличного освещения</t>
  </si>
  <si>
    <t>1.4. Устройство отмостки и водоотвода в районе 4-го подъезда и прилегающего торца дома №5 по ул. Ленина</t>
  </si>
  <si>
    <t>1.5. Софинансирование расходов на реализацию проектов по благоустройству территорий поселений, городских округов</t>
  </si>
  <si>
    <t>1.6. 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</si>
  <si>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1.7. Расходы на реализацию проектов по благоустройству территорий поселений, городских округов</t>
  </si>
  <si>
    <t>Приложение № 1
к постановлению Администрации ЗАТО г. Железногорск от 25.11.2014 № 2274</t>
  </si>
  <si>
    <t xml:space="preserve">Приложение № 3
к постановлению Администрации ЗАТО г. Железногорск от 25.11.2014 № 2274
</t>
  </si>
  <si>
    <t>Приложение № 4
к постановлению Администрации ЗАТО г. Железногорск от 25.11.2014 № 2274</t>
  </si>
  <si>
    <t>Приложение № 5
к постановлению Администрации ЗАТО г. Железногорск от 25.11.2014 № 2274</t>
  </si>
  <si>
    <t>Приложение № 6
к постановлению Администрации ЗАТО г. Железногорск от 25.11.2014 № 2274</t>
  </si>
  <si>
    <t>Примечание</t>
  </si>
  <si>
    <t>Финансирование за январь-декабрь 2014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</si>
  <si>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январь-сентябрь 2014 года (нарастающим итогом)</t>
    </r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</si>
  <si>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</si>
  <si>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</si>
  <si>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 на 2014 – 2016 годы</t>
    </r>
  </si>
  <si>
    <t>Весовой критерий</t>
  </si>
  <si>
    <t>Отчетный период
(два предшествующих года)</t>
  </si>
  <si>
    <t>Примечание (оценка рисков невыполнения показателей по программе, причины невыполнения, выбор действий по преодолению)</t>
  </si>
  <si>
    <t>-</t>
  </si>
  <si>
    <t>Текущий год
2014</t>
  </si>
  <si>
    <t>1-й год
2015</t>
  </si>
  <si>
    <t>2-й год
2016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</si>
</sst>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#,##0.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5" borderId="0"/>
  </cellStyleXfs>
  <cellXfs count="2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/>
    <xf numFmtId="49" fontId="1" fillId="0" borderId="0" xfId="0" applyNumberFormat="1" applyFont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2" borderId="0" xfId="0" applyFont="1" applyFill="1"/>
    <xf numFmtId="0" fontId="8" fillId="3" borderId="0" xfId="0" applyFont="1" applyFill="1"/>
    <xf numFmtId="0" fontId="6" fillId="2" borderId="0" xfId="0" applyFont="1" applyFill="1"/>
    <xf numFmtId="0" fontId="1" fillId="3" borderId="0" xfId="0" applyFont="1" applyFill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1" xfId="0" applyFont="1" applyBorder="1"/>
    <xf numFmtId="0" fontId="1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8" fillId="4" borderId="1" xfId="0" applyFont="1" applyFill="1" applyBorder="1" applyAlignment="1">
      <alignment vertical="top" wrapText="1"/>
    </xf>
    <xf numFmtId="4" fontId="8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top" wrapText="1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top" wrapText="1"/>
    </xf>
    <xf numFmtId="1" fontId="9" fillId="4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6" fillId="3" borderId="0" xfId="0" applyFont="1" applyFill="1"/>
    <xf numFmtId="164" fontId="6" fillId="3" borderId="0" xfId="0" applyNumberFormat="1" applyFont="1" applyFill="1"/>
    <xf numFmtId="0" fontId="8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4" fontId="6" fillId="0" borderId="0" xfId="0" applyNumberFormat="1" applyFont="1" applyFill="1" applyAlignment="1">
      <alignment horizontal="center" vertical="center"/>
    </xf>
    <xf numFmtId="0" fontId="6" fillId="0" borderId="0" xfId="0" applyFont="1" applyAlignment="1"/>
    <xf numFmtId="0" fontId="13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1" fontId="5" fillId="0" borderId="0" xfId="0" applyNumberFormat="1" applyFont="1"/>
    <xf numFmtId="49" fontId="5" fillId="0" borderId="0" xfId="0" applyNumberFormat="1" applyFont="1"/>
    <xf numFmtId="49" fontId="13" fillId="0" borderId="0" xfId="0" applyNumberFormat="1" applyFont="1" applyFill="1"/>
    <xf numFmtId="0" fontId="13" fillId="0" borderId="0" xfId="0" applyFont="1" applyFill="1"/>
    <xf numFmtId="1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wrapText="1"/>
    </xf>
    <xf numFmtId="0" fontId="15" fillId="0" borderId="0" xfId="0" applyFont="1"/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4" fontId="12" fillId="4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16" fillId="5" borderId="0" xfId="1" applyFont="1" applyFill="1"/>
    <xf numFmtId="0" fontId="6" fillId="5" borderId="0" xfId="1" applyFont="1" applyFill="1"/>
    <xf numFmtId="0" fontId="6" fillId="4" borderId="0" xfId="1" applyFont="1" applyFill="1"/>
    <xf numFmtId="0" fontId="6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left" vertical="top" wrapText="1"/>
    </xf>
    <xf numFmtId="0" fontId="8" fillId="0" borderId="0" xfId="1" applyFont="1" applyFill="1" applyAlignment="1">
      <alignment horizontal="center" wrapText="1"/>
    </xf>
    <xf numFmtId="0" fontId="8" fillId="0" borderId="0" xfId="1" applyFont="1" applyFill="1" applyAlignment="1">
      <alignment wrapText="1"/>
    </xf>
    <xf numFmtId="0" fontId="8" fillId="0" borderId="0" xfId="1" applyFont="1" applyFill="1" applyAlignment="1">
      <alignment horizontal="center"/>
    </xf>
    <xf numFmtId="0" fontId="6" fillId="0" borderId="0" xfId="1" applyFont="1" applyFill="1" applyAlignment="1">
      <alignment horizontal="right"/>
    </xf>
    <xf numFmtId="0" fontId="16" fillId="5" borderId="8" xfId="1" applyFont="1" applyFill="1" applyBorder="1"/>
    <xf numFmtId="0" fontId="6" fillId="5" borderId="1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0" fontId="6" fillId="0" borderId="8" xfId="1" applyFont="1" applyFill="1" applyBorder="1"/>
    <xf numFmtId="0" fontId="6" fillId="0" borderId="1" xfId="1" applyNumberFormat="1" applyFont="1" applyFill="1" applyBorder="1" applyAlignment="1">
      <alignment horizontal="left" vertical="top" wrapText="1"/>
    </xf>
    <xf numFmtId="0" fontId="6" fillId="0" borderId="9" xfId="1" applyFont="1" applyFill="1" applyBorder="1"/>
    <xf numFmtId="49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6" fillId="5" borderId="2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0" fontId="6" fillId="5" borderId="7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/>
    </xf>
    <xf numFmtId="0" fontId="17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left" wrapText="1"/>
    </xf>
    <xf numFmtId="0" fontId="6" fillId="0" borderId="5" xfId="1" applyFont="1" applyFill="1" applyBorder="1" applyAlignment="1">
      <alignment horizontal="right"/>
    </xf>
    <xf numFmtId="4" fontId="6" fillId="0" borderId="2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center"/>
    </xf>
    <xf numFmtId="4" fontId="8" fillId="0" borderId="2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4" fontId="8" fillId="0" borderId="4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justify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4.%202%20&#1082;&#1074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6"/>
      <sheetName val="Прил.7"/>
      <sheetName val="Прил.8"/>
      <sheetName val="Прил.9"/>
      <sheetName val="ПП1.Дороги.1.Пок."/>
      <sheetName val="ПП1.Дороги.2.Мер."/>
      <sheetName val="ПП2.БДД.1.Пок."/>
      <sheetName val="ПП2.БДД.2.Мер."/>
      <sheetName val="ПП3.Трансп.1.Пок."/>
      <sheetName val="ПП3.Трансп.2.Мер."/>
      <sheetName val="ПП4.Благ.1.Пок."/>
      <sheetName val="ПП4.Благ.2.Мер."/>
    </sheetNames>
    <sheetDataSet>
      <sheetData sheetId="0"/>
      <sheetData sheetId="1" refreshError="1"/>
      <sheetData sheetId="2" refreshError="1"/>
      <sheetData sheetId="3" refreshError="1"/>
      <sheetData sheetId="4">
        <row r="7">
          <cell r="B7" t="str">
            <v>Отношение количества автобусных  остановок, оборудованных павильонами ожидания, к общему количеству остановок</v>
          </cell>
          <cell r="C7" t="str">
            <v>%</v>
          </cell>
        </row>
      </sheetData>
      <sheetData sheetId="5" refreshError="1"/>
      <sheetData sheetId="6">
        <row r="7">
          <cell r="B7" t="str">
            <v>Количество совершенных ДТП с пострадавшими</v>
          </cell>
          <cell r="C7" t="str">
            <v>ед.</v>
          </cell>
        </row>
      </sheetData>
      <sheetData sheetId="7" refreshError="1"/>
      <sheetData sheetId="8">
        <row r="7">
          <cell r="B7" t="str">
            <v>Транспортная подвижность населения</v>
          </cell>
          <cell r="C7" t="str">
            <v>количество поездок / количество жителей</v>
          </cell>
        </row>
      </sheetData>
      <sheetData sheetId="9" refreshError="1"/>
      <sheetData sheetId="10">
        <row r="7">
          <cell r="B7" t="str">
            <v>Отношение количества отремонтированных лавок и скамей к общему их количеству</v>
          </cell>
          <cell r="C7" t="str">
            <v>%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23"/>
  <sheetViews>
    <sheetView view="pageBreakPreview" zoomScaleNormal="100" zoomScaleSheetLayoutView="100" workbookViewId="0">
      <selection activeCell="N20" sqref="N20"/>
    </sheetView>
  </sheetViews>
  <sheetFormatPr defaultColWidth="28.42578125" defaultRowHeight="14.25"/>
  <cols>
    <col min="1" max="1" width="6.85546875" style="6" customWidth="1"/>
    <col min="2" max="2" width="38.42578125" style="6" customWidth="1"/>
    <col min="3" max="3" width="11.140625" style="6" bestFit="1" customWidth="1"/>
    <col min="4" max="4" width="9" style="6" bestFit="1" customWidth="1"/>
    <col min="5" max="6" width="6.140625" style="6" bestFit="1" customWidth="1"/>
    <col min="7" max="7" width="6.5703125" style="6" customWidth="1"/>
    <col min="8" max="17" width="7.28515625" style="6" bestFit="1" customWidth="1"/>
    <col min="18" max="18" width="20.28515625" style="6" customWidth="1"/>
    <col min="19" max="16384" width="28.42578125" style="6"/>
  </cols>
  <sheetData>
    <row r="1" spans="1:18" ht="58.5" customHeight="1">
      <c r="L1" s="201" t="s">
        <v>363</v>
      </c>
      <c r="M1" s="202"/>
      <c r="N1" s="202"/>
      <c r="O1" s="202"/>
      <c r="P1" s="202"/>
      <c r="Q1" s="202"/>
      <c r="R1" s="202"/>
    </row>
    <row r="2" spans="1:18" ht="39" customHeight="1">
      <c r="A2" s="203" t="s">
        <v>364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</row>
    <row r="3" spans="1:18" ht="63" customHeight="1">
      <c r="A3" s="205" t="s">
        <v>12</v>
      </c>
      <c r="B3" s="205" t="s">
        <v>25</v>
      </c>
      <c r="C3" s="205" t="s">
        <v>14</v>
      </c>
      <c r="D3" s="205" t="s">
        <v>365</v>
      </c>
      <c r="E3" s="208" t="s">
        <v>366</v>
      </c>
      <c r="F3" s="209"/>
      <c r="G3" s="210"/>
      <c r="H3" s="208" t="s">
        <v>369</v>
      </c>
      <c r="I3" s="209"/>
      <c r="J3" s="209"/>
      <c r="K3" s="209"/>
      <c r="L3" s="209"/>
      <c r="M3" s="209"/>
      <c r="N3" s="209"/>
      <c r="O3" s="210"/>
      <c r="P3" s="208" t="s">
        <v>46</v>
      </c>
      <c r="Q3" s="210"/>
      <c r="R3" s="205" t="s">
        <v>367</v>
      </c>
    </row>
    <row r="4" spans="1:18" ht="42.75" customHeight="1">
      <c r="A4" s="206"/>
      <c r="B4" s="206"/>
      <c r="C4" s="206"/>
      <c r="D4" s="206"/>
      <c r="E4" s="198">
        <v>2012</v>
      </c>
      <c r="F4" s="214">
        <v>2013</v>
      </c>
      <c r="G4" s="214"/>
      <c r="H4" s="208" t="s">
        <v>220</v>
      </c>
      <c r="I4" s="210"/>
      <c r="J4" s="208" t="s">
        <v>221</v>
      </c>
      <c r="K4" s="210"/>
      <c r="L4" s="208" t="s">
        <v>222</v>
      </c>
      <c r="M4" s="210"/>
      <c r="N4" s="208" t="s">
        <v>223</v>
      </c>
      <c r="O4" s="210"/>
      <c r="P4" s="205" t="s">
        <v>370</v>
      </c>
      <c r="Q4" s="205" t="s">
        <v>371</v>
      </c>
      <c r="R4" s="206"/>
    </row>
    <row r="5" spans="1:18">
      <c r="A5" s="207"/>
      <c r="B5" s="207"/>
      <c r="C5" s="207"/>
      <c r="D5" s="207"/>
      <c r="E5" s="198" t="s">
        <v>226</v>
      </c>
      <c r="F5" s="198" t="s">
        <v>227</v>
      </c>
      <c r="G5" s="198" t="s">
        <v>226</v>
      </c>
      <c r="H5" s="198" t="s">
        <v>227</v>
      </c>
      <c r="I5" s="198" t="s">
        <v>226</v>
      </c>
      <c r="J5" s="198" t="s">
        <v>227</v>
      </c>
      <c r="K5" s="198" t="s">
        <v>226</v>
      </c>
      <c r="L5" s="198" t="s">
        <v>227</v>
      </c>
      <c r="M5" s="198" t="s">
        <v>226</v>
      </c>
      <c r="N5" s="198" t="s">
        <v>227</v>
      </c>
      <c r="O5" s="198" t="s">
        <v>226</v>
      </c>
      <c r="P5" s="207"/>
      <c r="Q5" s="207"/>
      <c r="R5" s="207"/>
    </row>
    <row r="6" spans="1:18" ht="75" customHeight="1">
      <c r="A6" s="200" t="s">
        <v>29</v>
      </c>
      <c r="B6" s="199" t="s">
        <v>153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</row>
    <row r="7" spans="1:18" ht="66" customHeight="1">
      <c r="A7" s="205"/>
      <c r="B7" s="211" t="s">
        <v>177</v>
      </c>
      <c r="C7" s="198" t="s">
        <v>16</v>
      </c>
      <c r="D7" s="198">
        <v>0.15</v>
      </c>
      <c r="E7" s="198">
        <v>100</v>
      </c>
      <c r="F7" s="198">
        <v>100</v>
      </c>
      <c r="G7" s="198">
        <v>100</v>
      </c>
      <c r="H7" s="198">
        <v>100</v>
      </c>
      <c r="I7" s="198">
        <v>100</v>
      </c>
      <c r="J7" s="198">
        <v>100</v>
      </c>
      <c r="K7" s="198">
        <v>100</v>
      </c>
      <c r="L7" s="198">
        <v>100</v>
      </c>
      <c r="M7" s="198">
        <v>100</v>
      </c>
      <c r="N7" s="198">
        <v>100</v>
      </c>
      <c r="O7" s="198">
        <v>100</v>
      </c>
      <c r="P7" s="198">
        <v>100</v>
      </c>
      <c r="Q7" s="198">
        <v>100</v>
      </c>
      <c r="R7" s="198"/>
    </row>
    <row r="8" spans="1:18" ht="63.75" customHeight="1">
      <c r="A8" s="207"/>
      <c r="B8" s="211"/>
      <c r="C8" s="198" t="s">
        <v>109</v>
      </c>
      <c r="D8" s="198">
        <v>0.15</v>
      </c>
      <c r="E8" s="9">
        <v>147.9</v>
      </c>
      <c r="F8" s="9">
        <v>155.6</v>
      </c>
      <c r="G8" s="9">
        <v>155.6</v>
      </c>
      <c r="H8" s="59">
        <v>159.05000000000001</v>
      </c>
      <c r="I8" s="59">
        <v>159.05000000000001</v>
      </c>
      <c r="J8" s="59">
        <v>159.05000000000001</v>
      </c>
      <c r="K8" s="59">
        <v>159.05000000000001</v>
      </c>
      <c r="L8" s="59">
        <v>159.05000000000001</v>
      </c>
      <c r="M8" s="59">
        <v>159.05000000000001</v>
      </c>
      <c r="N8" s="59">
        <v>159.05000000000001</v>
      </c>
      <c r="O8" s="59">
        <v>159.05000000000001</v>
      </c>
      <c r="P8" s="59">
        <v>159.05000000000001</v>
      </c>
      <c r="Q8" s="59">
        <v>159.05000000000001</v>
      </c>
      <c r="R8" s="198"/>
    </row>
    <row r="9" spans="1:18" ht="45.75" customHeight="1">
      <c r="A9" s="200" t="s">
        <v>28</v>
      </c>
      <c r="B9" s="199" t="s">
        <v>179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</row>
    <row r="10" spans="1:18" ht="59.25" customHeight="1">
      <c r="A10" s="200" t="s">
        <v>30</v>
      </c>
      <c r="B10" s="199" t="s">
        <v>125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</row>
    <row r="11" spans="1:18" ht="60">
      <c r="A11" s="200"/>
      <c r="B11" s="32" t="str">
        <f>[1]ПП1.Дороги.1.Пок.!B7</f>
        <v>Отношение количества автобусных  остановок, оборудованных павильонами ожидания, к общему количеству остановок</v>
      </c>
      <c r="C11" s="200" t="str">
        <f>[1]ПП1.Дороги.1.Пок.!C7</f>
        <v>%</v>
      </c>
      <c r="D11" s="198">
        <v>0.15</v>
      </c>
      <c r="E11" s="9">
        <v>63.9</v>
      </c>
      <c r="F11" s="198">
        <v>67.099999999999994</v>
      </c>
      <c r="G11" s="198">
        <v>65.900000000000006</v>
      </c>
      <c r="H11" s="198">
        <v>65.3</v>
      </c>
      <c r="I11" s="198">
        <v>65.900000000000006</v>
      </c>
      <c r="J11" s="9">
        <v>65.3</v>
      </c>
      <c r="K11" s="198">
        <v>67.599999999999994</v>
      </c>
      <c r="L11" s="198">
        <v>65.3</v>
      </c>
      <c r="M11" s="198">
        <v>68.8</v>
      </c>
      <c r="N11" s="198">
        <v>65.3</v>
      </c>
      <c r="O11" s="198">
        <v>68.8</v>
      </c>
      <c r="P11" s="198">
        <v>68.2</v>
      </c>
      <c r="Q11" s="198">
        <v>71.2</v>
      </c>
      <c r="R11" s="198"/>
    </row>
    <row r="12" spans="1:18" ht="42.75">
      <c r="A12" s="200" t="s">
        <v>31</v>
      </c>
      <c r="B12" s="199" t="s">
        <v>180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</row>
    <row r="13" spans="1:18" ht="57">
      <c r="A13" s="200" t="s">
        <v>32</v>
      </c>
      <c r="B13" s="199" t="s">
        <v>132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</row>
    <row r="14" spans="1:18" ht="30">
      <c r="A14" s="200"/>
      <c r="B14" s="32" t="str">
        <f>[1]ПП2.БДД.1.Пок.!B7</f>
        <v>Количество совершенных ДТП с пострадавшими</v>
      </c>
      <c r="C14" s="200" t="str">
        <f>[1]ПП2.БДД.1.Пок.!C7</f>
        <v>ед.</v>
      </c>
      <c r="D14" s="198">
        <v>0.15</v>
      </c>
      <c r="E14" s="198">
        <v>90</v>
      </c>
      <c r="F14" s="198">
        <v>85</v>
      </c>
      <c r="G14" s="198">
        <v>85</v>
      </c>
      <c r="H14" s="198" t="s">
        <v>368</v>
      </c>
      <c r="I14" s="198" t="s">
        <v>368</v>
      </c>
      <c r="J14" s="198" t="s">
        <v>368</v>
      </c>
      <c r="K14" s="198" t="s">
        <v>368</v>
      </c>
      <c r="L14" s="198" t="s">
        <v>368</v>
      </c>
      <c r="M14" s="198" t="s">
        <v>368</v>
      </c>
      <c r="N14" s="198">
        <v>85</v>
      </c>
      <c r="O14" s="198">
        <v>70</v>
      </c>
      <c r="P14" s="198">
        <v>84</v>
      </c>
      <c r="Q14" s="198">
        <v>83</v>
      </c>
      <c r="R14" s="198"/>
    </row>
    <row r="15" spans="1:18" ht="57">
      <c r="A15" s="200" t="s">
        <v>92</v>
      </c>
      <c r="B15" s="199" t="s">
        <v>181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</row>
    <row r="16" spans="1:18" ht="57">
      <c r="A16" s="200" t="s">
        <v>43</v>
      </c>
      <c r="B16" s="199" t="s">
        <v>133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</row>
    <row r="17" spans="1:18" ht="57">
      <c r="A17" s="198"/>
      <c r="B17" s="33" t="str">
        <f>[1]ПП3.Трансп.1.Пок.!B7</f>
        <v>Транспортная подвижность населения</v>
      </c>
      <c r="C17" s="198" t="str">
        <f>[1]ПП3.Трансп.1.Пок.!C7</f>
        <v>количество поездок / количество жителей</v>
      </c>
      <c r="D17" s="198">
        <v>0.15</v>
      </c>
      <c r="E17" s="9">
        <v>170.6</v>
      </c>
      <c r="F17" s="9">
        <v>173</v>
      </c>
      <c r="G17" s="9">
        <v>173</v>
      </c>
      <c r="H17" s="9" t="s">
        <v>368</v>
      </c>
      <c r="I17" s="198" t="s">
        <v>368</v>
      </c>
      <c r="J17" s="198" t="s">
        <v>368</v>
      </c>
      <c r="K17" s="198" t="s">
        <v>368</v>
      </c>
      <c r="L17" s="198" t="s">
        <v>368</v>
      </c>
      <c r="M17" s="198" t="s">
        <v>368</v>
      </c>
      <c r="N17" s="9">
        <v>173</v>
      </c>
      <c r="O17" s="198">
        <v>168.1</v>
      </c>
      <c r="P17" s="198">
        <v>173.9</v>
      </c>
      <c r="Q17" s="198">
        <v>173.9</v>
      </c>
      <c r="R17" s="198"/>
    </row>
    <row r="18" spans="1:18" ht="28.5">
      <c r="A18" s="200" t="s">
        <v>106</v>
      </c>
      <c r="B18" s="199" t="s">
        <v>182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</row>
    <row r="19" spans="1:18" ht="28.5">
      <c r="A19" s="200" t="s">
        <v>172</v>
      </c>
      <c r="B19" s="199" t="s">
        <v>170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</row>
    <row r="20" spans="1:18" ht="42.75">
      <c r="A20" s="198"/>
      <c r="B20" s="33" t="str">
        <f>[1]ПП4.Благ.1.Пок.!B7</f>
        <v>Отношение количества отремонтированных лавок и скамей к общему их количеству</v>
      </c>
      <c r="C20" s="198" t="str">
        <f>[1]ПП4.Благ.1.Пок.!C7</f>
        <v>%</v>
      </c>
      <c r="D20" s="198">
        <v>0.1</v>
      </c>
      <c r="E20" s="198">
        <v>3.9</v>
      </c>
      <c r="F20" s="198">
        <v>4.4000000000000004</v>
      </c>
      <c r="G20" s="198">
        <v>4.4000000000000004</v>
      </c>
      <c r="H20" s="198">
        <v>4.9000000000000004</v>
      </c>
      <c r="I20" s="198">
        <v>4.9000000000000004</v>
      </c>
      <c r="J20" s="198">
        <v>4.9000000000000004</v>
      </c>
      <c r="K20" s="198">
        <v>4.9000000000000004</v>
      </c>
      <c r="L20" s="198">
        <v>4.9000000000000004</v>
      </c>
      <c r="M20" s="198">
        <v>4.9000000000000004</v>
      </c>
      <c r="N20" s="198">
        <v>4.9000000000000004</v>
      </c>
      <c r="O20" s="198">
        <v>4.9000000000000004</v>
      </c>
      <c r="P20" s="198">
        <v>5.2</v>
      </c>
      <c r="Q20" s="198">
        <v>5.9</v>
      </c>
      <c r="R20" s="198"/>
    </row>
    <row r="21" spans="1:18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3" spans="1:18" ht="37.5" customHeight="1">
      <c r="B23" s="212" t="s">
        <v>18</v>
      </c>
      <c r="C23" s="212"/>
      <c r="D23" s="26"/>
      <c r="E23" s="26"/>
      <c r="F23" s="26"/>
      <c r="G23" s="26"/>
      <c r="H23" s="26"/>
      <c r="I23" s="26"/>
      <c r="J23" s="26"/>
      <c r="K23" s="26"/>
      <c r="L23" s="213" t="s">
        <v>228</v>
      </c>
      <c r="M23" s="213"/>
      <c r="N23" s="213"/>
      <c r="O23" s="213"/>
      <c r="P23" s="213"/>
      <c r="Q23" s="213"/>
      <c r="R23" s="26"/>
    </row>
  </sheetData>
  <mergeCells count="21">
    <mergeCell ref="A7:A8"/>
    <mergeCell ref="B7:B8"/>
    <mergeCell ref="B23:C23"/>
    <mergeCell ref="L23:Q23"/>
    <mergeCell ref="F4:G4"/>
    <mergeCell ref="H4:I4"/>
    <mergeCell ref="J4:K4"/>
    <mergeCell ref="L4:M4"/>
    <mergeCell ref="N4:O4"/>
    <mergeCell ref="P4:P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fitToHeight="5" orientation="landscape" r:id="rId1"/>
  <headerFooter>
    <oddHeader>&amp;C&amp;P</oddHeader>
  </headerFooter>
  <rowBreaks count="1" manualBreakCount="1">
    <brk id="11" max="1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X68"/>
  <sheetViews>
    <sheetView view="pageBreakPreview" topLeftCell="A10" zoomScaleNormal="100" zoomScaleSheetLayoutView="100" workbookViewId="0">
      <selection activeCell="G14" sqref="G14:H14"/>
    </sheetView>
  </sheetViews>
  <sheetFormatPr defaultColWidth="9.140625" defaultRowHeight="15"/>
  <cols>
    <col min="1" max="1" width="40.85546875" style="16" customWidth="1"/>
    <col min="2" max="2" width="43.7109375" style="2" customWidth="1"/>
    <col min="3" max="3" width="6.28515625" style="50" bestFit="1" customWidth="1"/>
    <col min="4" max="4" width="5.7109375" style="50" bestFit="1" customWidth="1"/>
    <col min="5" max="5" width="8" style="50" bestFit="1" customWidth="1"/>
    <col min="6" max="6" width="4" style="50" bestFit="1" customWidth="1"/>
    <col min="7" max="7" width="15.42578125" style="1" bestFit="1" customWidth="1"/>
    <col min="8" max="8" width="15.42578125" style="16" bestFit="1" customWidth="1"/>
    <col min="9" max="10" width="15.42578125" style="1" bestFit="1" customWidth="1"/>
    <col min="11" max="11" width="27.5703125" style="4" customWidth="1"/>
    <col min="12" max="12" width="9.140625" style="1"/>
    <col min="13" max="14" width="11" style="1" bestFit="1" customWidth="1"/>
    <col min="15" max="15" width="9.140625" style="1"/>
    <col min="16" max="17" width="12" style="1" bestFit="1" customWidth="1"/>
    <col min="18" max="24" width="9.140625" style="1"/>
    <col min="25" max="16384" width="9.140625" style="2"/>
  </cols>
  <sheetData>
    <row r="1" spans="1:24" ht="57" customHeight="1">
      <c r="I1" s="283" t="s">
        <v>356</v>
      </c>
      <c r="J1" s="283"/>
      <c r="K1" s="283"/>
    </row>
    <row r="2" spans="1:24" ht="72.75" customHeight="1">
      <c r="I2" s="285" t="s">
        <v>130</v>
      </c>
      <c r="J2" s="285"/>
      <c r="K2" s="285"/>
    </row>
    <row r="3" spans="1:24" ht="42.75" customHeight="1">
      <c r="A3" s="286" t="s">
        <v>129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</row>
    <row r="4" spans="1:24" ht="15" customHeight="1">
      <c r="A4" s="247" t="s">
        <v>338</v>
      </c>
      <c r="B4" s="287" t="s">
        <v>2</v>
      </c>
      <c r="C4" s="284" t="s">
        <v>1</v>
      </c>
      <c r="D4" s="284"/>
      <c r="E4" s="284"/>
      <c r="F4" s="284"/>
      <c r="G4" s="287" t="s">
        <v>161</v>
      </c>
      <c r="H4" s="287"/>
      <c r="I4" s="287"/>
      <c r="J4" s="287"/>
      <c r="K4" s="287" t="s">
        <v>20</v>
      </c>
    </row>
    <row r="5" spans="1:24">
      <c r="A5" s="247"/>
      <c r="B5" s="287"/>
      <c r="C5" s="284"/>
      <c r="D5" s="284"/>
      <c r="E5" s="284"/>
      <c r="F5" s="284"/>
      <c r="G5" s="287"/>
      <c r="H5" s="287"/>
      <c r="I5" s="287"/>
      <c r="J5" s="287"/>
      <c r="K5" s="287"/>
    </row>
    <row r="6" spans="1:24" ht="30">
      <c r="A6" s="247"/>
      <c r="B6" s="287"/>
      <c r="C6" s="51" t="s">
        <v>2</v>
      </c>
      <c r="D6" s="51" t="s">
        <v>19</v>
      </c>
      <c r="E6" s="51" t="s">
        <v>3</v>
      </c>
      <c r="F6" s="51" t="s">
        <v>4</v>
      </c>
      <c r="G6" s="155" t="s">
        <v>321</v>
      </c>
      <c r="H6" s="155" t="s">
        <v>322</v>
      </c>
      <c r="I6" s="155" t="s">
        <v>323</v>
      </c>
      <c r="J6" s="34" t="s">
        <v>5</v>
      </c>
      <c r="K6" s="287"/>
    </row>
    <row r="7" spans="1:24" s="15" customFormat="1" ht="45">
      <c r="A7" s="149" t="s">
        <v>131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s="15" customFormat="1" ht="45">
      <c r="A8" s="149" t="s">
        <v>114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s="15" customFormat="1" ht="75">
      <c r="A9" s="156" t="s">
        <v>326</v>
      </c>
      <c r="B9" s="186" t="s">
        <v>91</v>
      </c>
      <c r="C9" s="89" t="s">
        <v>44</v>
      </c>
      <c r="D9" s="89" t="s">
        <v>58</v>
      </c>
      <c r="E9" s="89">
        <v>1217508</v>
      </c>
      <c r="F9" s="89" t="s">
        <v>142</v>
      </c>
      <c r="G9" s="90">
        <v>70583900</v>
      </c>
      <c r="H9" s="90">
        <v>0</v>
      </c>
      <c r="I9" s="90">
        <v>0</v>
      </c>
      <c r="J9" s="91">
        <f>SUM(G9:I9)</f>
        <v>70583900</v>
      </c>
      <c r="K9" s="150" t="s">
        <v>174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</row>
    <row r="10" spans="1:24" s="15" customFormat="1" ht="90">
      <c r="A10" s="150" t="s">
        <v>327</v>
      </c>
      <c r="B10" s="186" t="s">
        <v>91</v>
      </c>
      <c r="C10" s="89" t="s">
        <v>44</v>
      </c>
      <c r="D10" s="89" t="s">
        <v>58</v>
      </c>
      <c r="E10" s="89" t="s">
        <v>147</v>
      </c>
      <c r="F10" s="89" t="s">
        <v>142</v>
      </c>
      <c r="G10" s="90">
        <f>72434449-1990000</f>
        <v>70444449</v>
      </c>
      <c r="H10" s="90">
        <v>72434449</v>
      </c>
      <c r="I10" s="90">
        <v>72434449</v>
      </c>
      <c r="J10" s="91">
        <f>SUM(G10:I10)</f>
        <v>215313347</v>
      </c>
      <c r="K10" s="156" t="s">
        <v>174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</row>
    <row r="11" spans="1:24" s="15" customFormat="1" ht="90">
      <c r="A11" s="150" t="s">
        <v>328</v>
      </c>
      <c r="B11" s="186" t="s">
        <v>91</v>
      </c>
      <c r="C11" s="89" t="s">
        <v>44</v>
      </c>
      <c r="D11" s="89" t="s">
        <v>58</v>
      </c>
      <c r="E11" s="89">
        <v>1210004</v>
      </c>
      <c r="F11" s="89" t="s">
        <v>142</v>
      </c>
      <c r="G11" s="90">
        <v>0</v>
      </c>
      <c r="H11" s="90">
        <v>39942704</v>
      </c>
      <c r="I11" s="90">
        <v>39942704</v>
      </c>
      <c r="J11" s="91">
        <f>SUM(G11:I11)</f>
        <v>79885408</v>
      </c>
      <c r="K11" s="150" t="s">
        <v>196</v>
      </c>
      <c r="L11" s="149"/>
      <c r="M11" s="149"/>
      <c r="N11" s="149"/>
      <c r="O11" s="149"/>
      <c r="P11" s="16"/>
      <c r="Q11" s="16"/>
      <c r="R11" s="16"/>
      <c r="S11" s="16"/>
      <c r="T11" s="16"/>
      <c r="U11" s="16"/>
      <c r="V11" s="16"/>
      <c r="W11" s="16"/>
      <c r="X11" s="16"/>
    </row>
    <row r="12" spans="1:24" s="15" customFormat="1" ht="90">
      <c r="A12" s="150" t="s">
        <v>329</v>
      </c>
      <c r="B12" s="186" t="s">
        <v>91</v>
      </c>
      <c r="C12" s="89" t="s">
        <v>44</v>
      </c>
      <c r="D12" s="89" t="s">
        <v>58</v>
      </c>
      <c r="E12" s="89">
        <v>1210005</v>
      </c>
      <c r="F12" s="89" t="s">
        <v>142</v>
      </c>
      <c r="G12" s="90">
        <v>39942704</v>
      </c>
      <c r="H12" s="90">
        <v>0</v>
      </c>
      <c r="I12" s="90">
        <v>0</v>
      </c>
      <c r="J12" s="91">
        <f>SUM(G12:I12)</f>
        <v>39942704</v>
      </c>
      <c r="K12" s="150" t="s">
        <v>196</v>
      </c>
      <c r="L12" s="130"/>
      <c r="M12" s="130"/>
      <c r="N12" s="130"/>
      <c r="O12" s="130"/>
      <c r="P12" s="16"/>
      <c r="Q12" s="16"/>
      <c r="R12" s="16"/>
      <c r="S12" s="16"/>
      <c r="T12" s="16"/>
      <c r="U12" s="16"/>
      <c r="V12" s="16"/>
      <c r="W12" s="16"/>
      <c r="X12" s="16"/>
    </row>
    <row r="13" spans="1:24" s="15" customFormat="1" ht="45">
      <c r="A13" s="149" t="s">
        <v>115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16">
        <v>1911349.08</v>
      </c>
      <c r="M13" s="16">
        <v>1911214.14</v>
      </c>
      <c r="N13" s="16">
        <v>23333543.5</v>
      </c>
      <c r="O13" s="16">
        <v>23333538.850000001</v>
      </c>
      <c r="P13" s="16"/>
      <c r="Q13" s="16"/>
      <c r="R13" s="16"/>
      <c r="S13" s="16"/>
      <c r="T13" s="16"/>
      <c r="U13" s="16"/>
      <c r="V13" s="16"/>
      <c r="W13" s="16"/>
      <c r="X13" s="16"/>
    </row>
    <row r="14" spans="1:24" s="15" customFormat="1" ht="60">
      <c r="A14" s="150" t="s">
        <v>330</v>
      </c>
      <c r="B14" s="186" t="s">
        <v>91</v>
      </c>
      <c r="C14" s="89" t="s">
        <v>44</v>
      </c>
      <c r="D14" s="89" t="s">
        <v>58</v>
      </c>
      <c r="E14" s="89" t="s">
        <v>148</v>
      </c>
      <c r="F14" s="89">
        <v>414</v>
      </c>
      <c r="G14" s="90">
        <v>126350841.67</v>
      </c>
      <c r="H14" s="90">
        <v>4904474.18</v>
      </c>
      <c r="I14" s="90">
        <v>0</v>
      </c>
      <c r="J14" s="91">
        <f>SUM(G14:I14)</f>
        <v>131255315.84999999</v>
      </c>
      <c r="K14" s="150" t="s">
        <v>23</v>
      </c>
      <c r="L14" s="16">
        <v>10000000</v>
      </c>
      <c r="M14" s="16">
        <v>10000000</v>
      </c>
      <c r="N14" s="16">
        <f>(32869.32064+24.06649)*1000</f>
        <v>32893387.129999995</v>
      </c>
      <c r="O14" s="16">
        <f>(32869.32064+24.06649)*1000</f>
        <v>32893387.129999995</v>
      </c>
      <c r="P14" s="16">
        <v>68073967.430000007</v>
      </c>
      <c r="Q14" s="16">
        <v>67935406.340000004</v>
      </c>
      <c r="R14" s="16"/>
      <c r="S14" s="16"/>
      <c r="T14" s="16"/>
      <c r="U14" s="16"/>
      <c r="V14" s="16"/>
      <c r="W14" s="16"/>
      <c r="X14" s="16"/>
    </row>
    <row r="15" spans="1:24" s="15" customFormat="1" ht="45">
      <c r="A15" s="150" t="s">
        <v>331</v>
      </c>
      <c r="B15" s="186" t="s">
        <v>91</v>
      </c>
      <c r="C15" s="89" t="s">
        <v>44</v>
      </c>
      <c r="D15" s="89" t="s">
        <v>58</v>
      </c>
      <c r="E15" s="89">
        <v>1210003</v>
      </c>
      <c r="F15" s="89">
        <v>414</v>
      </c>
      <c r="G15" s="90">
        <v>21075356.390000001</v>
      </c>
      <c r="H15" s="90">
        <v>0</v>
      </c>
      <c r="I15" s="90">
        <v>0</v>
      </c>
      <c r="J15" s="91">
        <f>SUM(G15:I15)</f>
        <v>21075356.390000001</v>
      </c>
      <c r="K15" s="150" t="s">
        <v>22</v>
      </c>
      <c r="L15" s="16">
        <v>0</v>
      </c>
      <c r="M15" s="16">
        <v>0</v>
      </c>
      <c r="N15" s="16">
        <f>(8643.10812+2.87154)*1000</f>
        <v>8645979.6600000001</v>
      </c>
      <c r="O15" s="16">
        <f>(8643.10812+2.87154)*1000</f>
        <v>8645979.6600000001</v>
      </c>
      <c r="P15" s="16">
        <v>15791479.66</v>
      </c>
      <c r="Q15" s="16">
        <v>14900974.689999999</v>
      </c>
      <c r="R15" s="16"/>
      <c r="S15" s="16"/>
      <c r="T15" s="16"/>
      <c r="U15" s="16"/>
      <c r="V15" s="16"/>
      <c r="W15" s="16"/>
      <c r="X15" s="16"/>
    </row>
    <row r="16" spans="1:24" s="15" customFormat="1" ht="60">
      <c r="A16" s="150" t="s">
        <v>332</v>
      </c>
      <c r="B16" s="186" t="s">
        <v>91</v>
      </c>
      <c r="C16" s="89" t="s">
        <v>44</v>
      </c>
      <c r="D16" s="89" t="s">
        <v>58</v>
      </c>
      <c r="E16" s="89">
        <v>1210006</v>
      </c>
      <c r="F16" s="89">
        <v>243</v>
      </c>
      <c r="G16" s="90">
        <f>2003867.1-2003867.1</f>
        <v>0</v>
      </c>
      <c r="H16" s="90">
        <v>0</v>
      </c>
      <c r="I16" s="90">
        <v>0</v>
      </c>
      <c r="J16" s="91">
        <f>SUM(G16:I16)</f>
        <v>0</v>
      </c>
      <c r="K16" s="150" t="s">
        <v>205</v>
      </c>
      <c r="L16" s="16">
        <v>8502495</v>
      </c>
      <c r="M16" s="16">
        <v>8502495</v>
      </c>
      <c r="N16" s="16">
        <v>22761241.440000001</v>
      </c>
      <c r="O16" s="16">
        <v>22761241.440000001</v>
      </c>
      <c r="P16" s="16"/>
      <c r="Q16" s="16"/>
      <c r="R16" s="16"/>
      <c r="S16" s="16"/>
      <c r="T16" s="16"/>
      <c r="U16" s="16"/>
      <c r="V16" s="16"/>
      <c r="W16" s="16"/>
      <c r="X16" s="16"/>
    </row>
    <row r="17" spans="1:24" s="15" customFormat="1" ht="90">
      <c r="A17" s="150" t="s">
        <v>333</v>
      </c>
      <c r="B17" s="186" t="s">
        <v>91</v>
      </c>
      <c r="C17" s="89" t="s">
        <v>44</v>
      </c>
      <c r="D17" s="89" t="s">
        <v>58</v>
      </c>
      <c r="E17" s="89">
        <v>1210007</v>
      </c>
      <c r="F17" s="89">
        <v>243</v>
      </c>
      <c r="G17" s="90">
        <v>2003867.1</v>
      </c>
      <c r="H17" s="90">
        <v>5000000</v>
      </c>
      <c r="I17" s="90">
        <v>0</v>
      </c>
      <c r="J17" s="91">
        <f>SUM(G17:I17)</f>
        <v>7003867.0999999996</v>
      </c>
      <c r="K17" s="150" t="s">
        <v>258</v>
      </c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4" s="15" customFormat="1" ht="75">
      <c r="A18" s="150" t="s">
        <v>334</v>
      </c>
      <c r="B18" s="186" t="s">
        <v>91</v>
      </c>
      <c r="C18" s="89" t="s">
        <v>44</v>
      </c>
      <c r="D18" s="89" t="s">
        <v>58</v>
      </c>
      <c r="E18" s="89">
        <v>1217743</v>
      </c>
      <c r="F18" s="89">
        <v>243</v>
      </c>
      <c r="G18" s="90">
        <v>15000000</v>
      </c>
      <c r="H18" s="90">
        <v>0</v>
      </c>
      <c r="I18" s="90">
        <v>0</v>
      </c>
      <c r="J18" s="91">
        <f>SUM(G18:I18)</f>
        <v>15000000</v>
      </c>
      <c r="K18" s="150" t="s">
        <v>214</v>
      </c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 s="47" customFormat="1">
      <c r="A19" s="187" t="s">
        <v>335</v>
      </c>
      <c r="B19" s="154"/>
      <c r="C19" s="80"/>
      <c r="D19" s="80"/>
      <c r="E19" s="80"/>
      <c r="F19" s="80"/>
      <c r="G19" s="81">
        <f>G9+G10+G11+G12+G14+G15+G16+G17+G18</f>
        <v>345401118.16000003</v>
      </c>
      <c r="H19" s="81">
        <f t="shared" ref="H19:J19" si="0">H9+H10+H11+H12+H14+H15+H16+H17+H18</f>
        <v>122281627.18000001</v>
      </c>
      <c r="I19" s="81">
        <f t="shared" si="0"/>
        <v>112377153</v>
      </c>
      <c r="J19" s="81">
        <f t="shared" si="0"/>
        <v>580059898.34000003</v>
      </c>
      <c r="K19" s="288" t="s">
        <v>6</v>
      </c>
      <c r="L19" s="142"/>
      <c r="M19" s="143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</row>
    <row r="20" spans="1:24" s="47" customFormat="1">
      <c r="A20" s="76" t="s">
        <v>336</v>
      </c>
      <c r="B20" s="82"/>
      <c r="C20" s="83"/>
      <c r="D20" s="83"/>
      <c r="E20" s="83"/>
      <c r="F20" s="83"/>
      <c r="G20" s="84"/>
      <c r="H20" s="166"/>
      <c r="I20" s="84"/>
      <c r="J20" s="84"/>
      <c r="K20" s="288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</row>
    <row r="21" spans="1:24" s="47" customFormat="1">
      <c r="A21" s="76" t="s">
        <v>337</v>
      </c>
      <c r="B21" s="85" t="s">
        <v>91</v>
      </c>
      <c r="C21" s="83"/>
      <c r="D21" s="83"/>
      <c r="E21" s="83"/>
      <c r="F21" s="83"/>
      <c r="G21" s="84">
        <f>G19</f>
        <v>345401118.16000003</v>
      </c>
      <c r="H21" s="166">
        <f t="shared" ref="H21:J21" si="1">H19</f>
        <v>122281627.18000001</v>
      </c>
      <c r="I21" s="84">
        <f t="shared" si="1"/>
        <v>112377153</v>
      </c>
      <c r="J21" s="84">
        <f t="shared" si="1"/>
        <v>580059898.34000003</v>
      </c>
      <c r="K21" s="288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</row>
    <row r="22" spans="1:24" ht="25.5" customHeight="1">
      <c r="G22" s="92"/>
    </row>
    <row r="23" spans="1:24" ht="38.25" customHeight="1">
      <c r="A23" s="212" t="s">
        <v>18</v>
      </c>
      <c r="B23" s="217"/>
      <c r="C23" s="217"/>
      <c r="D23" s="217"/>
      <c r="E23" s="217"/>
      <c r="F23" s="123"/>
      <c r="G23" s="6"/>
      <c r="H23" s="217" t="s">
        <v>17</v>
      </c>
      <c r="I23" s="217"/>
    </row>
    <row r="52" spans="14:19">
      <c r="N52" s="1">
        <f>N54</f>
        <v>32000000</v>
      </c>
      <c r="O52" s="1">
        <f t="shared" ref="O52:S52" si="2">O54</f>
        <v>23620395</v>
      </c>
      <c r="P52" s="1">
        <f t="shared" si="2"/>
        <v>37000000</v>
      </c>
      <c r="Q52" s="1">
        <f t="shared" si="2"/>
        <v>37000000</v>
      </c>
      <c r="R52" s="1">
        <f t="shared" si="2"/>
        <v>0</v>
      </c>
      <c r="S52" s="1">
        <f t="shared" si="2"/>
        <v>0</v>
      </c>
    </row>
    <row r="54" spans="14:19">
      <c r="N54" s="1">
        <v>32000000</v>
      </c>
      <c r="O54" s="1">
        <v>23620395</v>
      </c>
      <c r="P54" s="1">
        <v>37000000</v>
      </c>
      <c r="Q54" s="1">
        <v>37000000</v>
      </c>
    </row>
    <row r="58" spans="14:19">
      <c r="N58" s="1">
        <f>N60+N61</f>
        <v>2399567.34</v>
      </c>
      <c r="O58" s="1">
        <f t="shared" ref="O58:S58" si="3">O60+O61</f>
        <v>2258049.67</v>
      </c>
      <c r="P58" s="1">
        <f t="shared" si="3"/>
        <v>5967051.3499999996</v>
      </c>
      <c r="Q58" s="1">
        <f t="shared" si="3"/>
        <v>5932151.3499999996</v>
      </c>
      <c r="R58" s="1">
        <f t="shared" si="3"/>
        <v>0</v>
      </c>
      <c r="S58" s="1">
        <f t="shared" si="3"/>
        <v>0</v>
      </c>
    </row>
    <row r="60" spans="14:19">
      <c r="N60" s="1">
        <v>2330234</v>
      </c>
      <c r="O60" s="1">
        <v>2201133</v>
      </c>
      <c r="P60" s="1">
        <v>5793718</v>
      </c>
      <c r="Q60" s="1">
        <v>5758818</v>
      </c>
    </row>
    <row r="61" spans="14:19">
      <c r="N61" s="1">
        <v>69333.34</v>
      </c>
      <c r="O61" s="1">
        <v>56916.67</v>
      </c>
      <c r="P61" s="1">
        <v>173333.35</v>
      </c>
      <c r="Q61" s="1">
        <v>173333.35</v>
      </c>
    </row>
    <row r="62" spans="14:19">
      <c r="N62" s="1">
        <f>N64</f>
        <v>0</v>
      </c>
      <c r="O62" s="1">
        <f t="shared" ref="O62:S62" si="4">O64</f>
        <v>0</v>
      </c>
      <c r="P62" s="1">
        <f t="shared" si="4"/>
        <v>19981.8</v>
      </c>
      <c r="Q62" s="1">
        <f t="shared" si="4"/>
        <v>19980</v>
      </c>
      <c r="R62" s="1">
        <f t="shared" si="4"/>
        <v>0</v>
      </c>
      <c r="S62" s="1">
        <f t="shared" si="4"/>
        <v>0</v>
      </c>
    </row>
    <row r="64" spans="14:19">
      <c r="N64" s="1">
        <v>0</v>
      </c>
      <c r="O64" s="1">
        <v>0</v>
      </c>
      <c r="P64" s="1">
        <v>19981.8</v>
      </c>
      <c r="Q64" s="1">
        <v>19980</v>
      </c>
    </row>
    <row r="67" spans="14:16">
      <c r="N67" s="1">
        <v>5682021</v>
      </c>
      <c r="O67" s="1">
        <v>5682021</v>
      </c>
      <c r="P67" s="1">
        <v>5933772</v>
      </c>
    </row>
    <row r="68" spans="14:16">
      <c r="N68" s="1">
        <v>4177230</v>
      </c>
      <c r="O68" s="1">
        <v>4177230</v>
      </c>
      <c r="P68" s="1">
        <v>5933772</v>
      </c>
    </row>
  </sheetData>
  <mergeCells count="11">
    <mergeCell ref="I1:K1"/>
    <mergeCell ref="C4:F5"/>
    <mergeCell ref="I2:K2"/>
    <mergeCell ref="A3:K3"/>
    <mergeCell ref="A23:E23"/>
    <mergeCell ref="A4:A6"/>
    <mergeCell ref="B4:B6"/>
    <mergeCell ref="H23:I23"/>
    <mergeCell ref="K19:K21"/>
    <mergeCell ref="G4:J5"/>
    <mergeCell ref="K4:K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"/>
  <sheetViews>
    <sheetView workbookViewId="0">
      <selection activeCell="J7" sqref="J7"/>
    </sheetView>
  </sheetViews>
  <sheetFormatPr defaultColWidth="28.42578125" defaultRowHeight="14.25"/>
  <cols>
    <col min="1" max="1" width="6.85546875" style="6" customWidth="1"/>
    <col min="2" max="2" width="37.42578125" style="6" customWidth="1"/>
    <col min="3" max="3" width="12.85546875" style="6" customWidth="1"/>
    <col min="4" max="4" width="13.85546875" style="6" customWidth="1"/>
    <col min="5" max="9" width="13.28515625" style="6" customWidth="1"/>
    <col min="10" max="16384" width="28.42578125" style="6"/>
  </cols>
  <sheetData>
    <row r="1" spans="1:9" ht="57.75" customHeight="1">
      <c r="F1" s="201" t="s">
        <v>122</v>
      </c>
      <c r="G1" s="201"/>
      <c r="H1" s="201"/>
      <c r="I1" s="201"/>
    </row>
    <row r="4" spans="1:9" ht="32.25" customHeight="1">
      <c r="A4" s="215" t="s">
        <v>121</v>
      </c>
      <c r="B4" s="215"/>
      <c r="C4" s="215"/>
      <c r="D4" s="215"/>
      <c r="E4" s="215"/>
      <c r="F4" s="215"/>
      <c r="G4" s="215"/>
      <c r="H4" s="215"/>
      <c r="I4" s="215"/>
    </row>
    <row r="5" spans="1:9" ht="63" customHeight="1">
      <c r="A5" s="36" t="s">
        <v>12</v>
      </c>
      <c r="B5" s="36" t="s">
        <v>13</v>
      </c>
      <c r="C5" s="36" t="s">
        <v>14</v>
      </c>
      <c r="D5" s="36" t="s">
        <v>15</v>
      </c>
      <c r="E5" s="36" t="s">
        <v>71</v>
      </c>
      <c r="F5" s="36" t="s">
        <v>72</v>
      </c>
      <c r="G5" s="36" t="s">
        <v>73</v>
      </c>
      <c r="H5" s="36" t="s">
        <v>74</v>
      </c>
      <c r="I5" s="36" t="s">
        <v>75</v>
      </c>
    </row>
    <row r="6" spans="1:9" ht="42.75">
      <c r="A6" s="57"/>
      <c r="B6" s="8" t="s">
        <v>116</v>
      </c>
      <c r="C6" s="55"/>
      <c r="D6" s="55"/>
      <c r="E6" s="55"/>
      <c r="F6" s="55"/>
      <c r="G6" s="55"/>
      <c r="H6" s="55"/>
      <c r="I6" s="55"/>
    </row>
    <row r="7" spans="1:9" ht="85.5">
      <c r="A7" s="36">
        <v>1</v>
      </c>
      <c r="B7" s="33" t="s">
        <v>112</v>
      </c>
      <c r="C7" s="41" t="s">
        <v>113</v>
      </c>
      <c r="D7" s="41" t="s">
        <v>111</v>
      </c>
      <c r="E7" s="36">
        <v>90</v>
      </c>
      <c r="F7" s="36">
        <v>85</v>
      </c>
      <c r="G7" s="36">
        <v>85</v>
      </c>
      <c r="H7" s="36">
        <v>84</v>
      </c>
      <c r="I7" s="36">
        <v>83</v>
      </c>
    </row>
    <row r="9" spans="1:9" ht="37.5" customHeight="1">
      <c r="A9" s="212" t="s">
        <v>18</v>
      </c>
      <c r="B9" s="217"/>
      <c r="C9" s="217"/>
      <c r="D9" s="217"/>
      <c r="E9" s="217"/>
      <c r="H9" s="217" t="s">
        <v>17</v>
      </c>
      <c r="I9" s="217"/>
    </row>
  </sheetData>
  <mergeCells count="4">
    <mergeCell ref="F1:I1"/>
    <mergeCell ref="A4:I4"/>
    <mergeCell ref="A9:E9"/>
    <mergeCell ref="H9:I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N22"/>
  <sheetViews>
    <sheetView view="pageBreakPreview" zoomScaleNormal="100" zoomScaleSheetLayoutView="100" workbookViewId="0">
      <selection activeCell="I2" sqref="I2:K2"/>
    </sheetView>
  </sheetViews>
  <sheetFormatPr defaultColWidth="9.140625" defaultRowHeight="15"/>
  <cols>
    <col min="1" max="1" width="40.85546875" style="1" customWidth="1"/>
    <col min="2" max="2" width="43.7109375" style="1" customWidth="1"/>
    <col min="3" max="3" width="6.28515625" style="19" bestFit="1" customWidth="1"/>
    <col min="4" max="4" width="5.7109375" style="19" bestFit="1" customWidth="1"/>
    <col min="5" max="5" width="7" style="19" bestFit="1" customWidth="1"/>
    <col min="6" max="6" width="3.7109375" style="19" bestFit="1" customWidth="1"/>
    <col min="7" max="7" width="14.85546875" style="16" customWidth="1"/>
    <col min="8" max="10" width="14.85546875" style="16" bestFit="1" customWidth="1"/>
    <col min="11" max="11" width="27.5703125" style="4" customWidth="1"/>
    <col min="12" max="12" width="9.140625" style="2"/>
    <col min="13" max="14" width="11" style="2" bestFit="1" customWidth="1"/>
    <col min="15" max="16384" width="9.140625" style="2"/>
  </cols>
  <sheetData>
    <row r="1" spans="1:11" ht="57.75" customHeight="1">
      <c r="I1" s="285" t="s">
        <v>357</v>
      </c>
      <c r="J1" s="285"/>
      <c r="K1" s="285"/>
    </row>
    <row r="2" spans="1:11" ht="72.75" customHeight="1">
      <c r="I2" s="285" t="s">
        <v>123</v>
      </c>
      <c r="J2" s="285"/>
      <c r="K2" s="285"/>
    </row>
    <row r="3" spans="1:11" ht="42.75" customHeight="1">
      <c r="A3" s="286" t="s">
        <v>124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</row>
    <row r="4" spans="1:11" ht="15" customHeight="1">
      <c r="A4" s="287" t="s">
        <v>338</v>
      </c>
      <c r="B4" s="287" t="s">
        <v>2</v>
      </c>
      <c r="C4" s="290" t="s">
        <v>1</v>
      </c>
      <c r="D4" s="290"/>
      <c r="E4" s="290"/>
      <c r="F4" s="290"/>
      <c r="G4" s="247" t="s">
        <v>161</v>
      </c>
      <c r="H4" s="247"/>
      <c r="I4" s="247"/>
      <c r="J4" s="247"/>
      <c r="K4" s="287" t="s">
        <v>20</v>
      </c>
    </row>
    <row r="5" spans="1:11">
      <c r="A5" s="287"/>
      <c r="B5" s="287"/>
      <c r="C5" s="290"/>
      <c r="D5" s="290"/>
      <c r="E5" s="290"/>
      <c r="F5" s="290"/>
      <c r="G5" s="247"/>
      <c r="H5" s="247"/>
      <c r="I5" s="247"/>
      <c r="J5" s="247"/>
      <c r="K5" s="287"/>
    </row>
    <row r="6" spans="1:11" ht="30">
      <c r="A6" s="287"/>
      <c r="B6" s="287"/>
      <c r="C6" s="157" t="s">
        <v>2</v>
      </c>
      <c r="D6" s="157" t="s">
        <v>19</v>
      </c>
      <c r="E6" s="157" t="s">
        <v>3</v>
      </c>
      <c r="F6" s="157" t="s">
        <v>4</v>
      </c>
      <c r="G6" s="149" t="s">
        <v>321</v>
      </c>
      <c r="H6" s="149" t="s">
        <v>322</v>
      </c>
      <c r="I6" s="149" t="s">
        <v>323</v>
      </c>
      <c r="J6" s="149" t="s">
        <v>5</v>
      </c>
      <c r="K6" s="287"/>
    </row>
    <row r="7" spans="1:11" ht="45">
      <c r="A7" s="189" t="s">
        <v>116</v>
      </c>
      <c r="B7" s="155"/>
      <c r="C7" s="58"/>
      <c r="D7" s="58"/>
      <c r="E7" s="58"/>
      <c r="F7" s="58"/>
      <c r="G7" s="93"/>
      <c r="H7" s="93"/>
      <c r="I7" s="93"/>
      <c r="J7" s="93"/>
      <c r="K7" s="58"/>
    </row>
    <row r="8" spans="1:11" s="15" customFormat="1" ht="45">
      <c r="A8" s="189" t="s">
        <v>98</v>
      </c>
      <c r="B8" s="135"/>
      <c r="C8" s="94"/>
      <c r="D8" s="94"/>
      <c r="E8" s="94"/>
      <c r="F8" s="94"/>
      <c r="G8" s="94"/>
      <c r="H8" s="94"/>
      <c r="I8" s="94"/>
      <c r="J8" s="94"/>
      <c r="K8" s="152"/>
    </row>
    <row r="9" spans="1:11" s="15" customFormat="1" ht="90">
      <c r="A9" s="192" t="s">
        <v>339</v>
      </c>
      <c r="B9" s="186" t="s">
        <v>101</v>
      </c>
      <c r="C9" s="96" t="s">
        <v>44</v>
      </c>
      <c r="D9" s="96" t="s">
        <v>58</v>
      </c>
      <c r="E9" s="96" t="s">
        <v>198</v>
      </c>
      <c r="F9" s="97" t="s">
        <v>142</v>
      </c>
      <c r="G9" s="91">
        <v>46800</v>
      </c>
      <c r="H9" s="91">
        <v>0</v>
      </c>
      <c r="I9" s="91">
        <v>0</v>
      </c>
      <c r="J9" s="91">
        <f t="shared" ref="J9:J14" si="0">SUM(G9:I9)</f>
        <v>46800</v>
      </c>
      <c r="K9" s="151" t="s">
        <v>190</v>
      </c>
    </row>
    <row r="10" spans="1:11" s="15" customFormat="1" ht="120">
      <c r="A10" s="192" t="s">
        <v>340</v>
      </c>
      <c r="B10" s="186" t="s">
        <v>101</v>
      </c>
      <c r="C10" s="96" t="s">
        <v>44</v>
      </c>
      <c r="D10" s="96" t="s">
        <v>58</v>
      </c>
      <c r="E10" s="96" t="s">
        <v>187</v>
      </c>
      <c r="F10" s="97" t="s">
        <v>142</v>
      </c>
      <c r="G10" s="91">
        <f>G9*0.2</f>
        <v>9360</v>
      </c>
      <c r="H10" s="91">
        <v>0</v>
      </c>
      <c r="I10" s="91">
        <v>0</v>
      </c>
      <c r="J10" s="91">
        <f t="shared" si="0"/>
        <v>9360</v>
      </c>
      <c r="K10" s="151" t="s">
        <v>190</v>
      </c>
    </row>
    <row r="11" spans="1:11" s="15" customFormat="1" ht="75">
      <c r="A11" s="151" t="s">
        <v>341</v>
      </c>
      <c r="B11" s="186" t="s">
        <v>101</v>
      </c>
      <c r="C11" s="96" t="s">
        <v>44</v>
      </c>
      <c r="D11" s="96" t="s">
        <v>58</v>
      </c>
      <c r="E11" s="96" t="s">
        <v>199</v>
      </c>
      <c r="F11" s="97" t="s">
        <v>142</v>
      </c>
      <c r="G11" s="91">
        <v>465000</v>
      </c>
      <c r="H11" s="91">
        <v>0</v>
      </c>
      <c r="I11" s="91">
        <v>0</v>
      </c>
      <c r="J11" s="91">
        <f t="shared" si="0"/>
        <v>465000</v>
      </c>
      <c r="K11" s="151" t="s">
        <v>191</v>
      </c>
    </row>
    <row r="12" spans="1:11" s="15" customFormat="1" ht="75">
      <c r="A12" s="192" t="s">
        <v>342</v>
      </c>
      <c r="B12" s="186" t="s">
        <v>101</v>
      </c>
      <c r="C12" s="96" t="s">
        <v>44</v>
      </c>
      <c r="D12" s="96" t="s">
        <v>58</v>
      </c>
      <c r="E12" s="96" t="s">
        <v>188</v>
      </c>
      <c r="F12" s="97" t="s">
        <v>142</v>
      </c>
      <c r="G12" s="91">
        <f>G11*0.2</f>
        <v>93000</v>
      </c>
      <c r="H12" s="91">
        <v>0</v>
      </c>
      <c r="I12" s="91">
        <v>0</v>
      </c>
      <c r="J12" s="91">
        <f t="shared" si="0"/>
        <v>93000</v>
      </c>
      <c r="K12" s="151" t="s">
        <v>191</v>
      </c>
    </row>
    <row r="13" spans="1:11" s="15" customFormat="1" ht="60">
      <c r="A13" s="192" t="s">
        <v>343</v>
      </c>
      <c r="B13" s="186" t="s">
        <v>101</v>
      </c>
      <c r="C13" s="96" t="s">
        <v>44</v>
      </c>
      <c r="D13" s="96" t="s">
        <v>45</v>
      </c>
      <c r="E13" s="96" t="s">
        <v>146</v>
      </c>
      <c r="F13" s="97" t="s">
        <v>142</v>
      </c>
      <c r="G13" s="91">
        <v>184400</v>
      </c>
      <c r="H13" s="91">
        <v>200000</v>
      </c>
      <c r="I13" s="91">
        <v>200000</v>
      </c>
      <c r="J13" s="91">
        <f t="shared" si="0"/>
        <v>584400</v>
      </c>
      <c r="K13" s="151" t="s">
        <v>6</v>
      </c>
    </row>
    <row r="14" spans="1:11" s="15" customFormat="1" ht="75">
      <c r="A14" s="192" t="s">
        <v>344</v>
      </c>
      <c r="B14" s="186" t="s">
        <v>101</v>
      </c>
      <c r="C14" s="96" t="s">
        <v>44</v>
      </c>
      <c r="D14" s="96" t="s">
        <v>58</v>
      </c>
      <c r="E14" s="96" t="s">
        <v>159</v>
      </c>
      <c r="F14" s="97" t="s">
        <v>142</v>
      </c>
      <c r="G14" s="91">
        <v>144532.92000000001</v>
      </c>
      <c r="H14" s="91">
        <f>250000-H10-H12</f>
        <v>250000</v>
      </c>
      <c r="I14" s="91">
        <f>250000-I10-I12</f>
        <v>250000</v>
      </c>
      <c r="J14" s="91">
        <f t="shared" si="0"/>
        <v>644532.92000000004</v>
      </c>
      <c r="K14" s="151" t="s">
        <v>6</v>
      </c>
    </row>
    <row r="15" spans="1:11" s="15" customFormat="1" ht="35.25" customHeight="1">
      <c r="A15" s="149" t="s">
        <v>99</v>
      </c>
      <c r="B15" s="135"/>
      <c r="C15" s="94"/>
      <c r="D15" s="94"/>
      <c r="E15" s="94"/>
      <c r="F15" s="94"/>
      <c r="G15" s="94"/>
      <c r="H15" s="94"/>
      <c r="I15" s="94"/>
      <c r="J15" s="94"/>
      <c r="K15" s="152"/>
    </row>
    <row r="16" spans="1:11" s="15" customFormat="1" ht="45">
      <c r="A16" s="189" t="s">
        <v>345</v>
      </c>
      <c r="B16" s="186" t="s">
        <v>101</v>
      </c>
      <c r="C16" s="96" t="s">
        <v>44</v>
      </c>
      <c r="D16" s="96" t="s">
        <v>143</v>
      </c>
      <c r="E16" s="96" t="s">
        <v>144</v>
      </c>
      <c r="F16" s="97" t="s">
        <v>142</v>
      </c>
      <c r="G16" s="90">
        <v>80000</v>
      </c>
      <c r="H16" s="90">
        <v>80000</v>
      </c>
      <c r="I16" s="90">
        <v>80000</v>
      </c>
      <c r="J16" s="91">
        <f>SUM(G16:I16)</f>
        <v>240000</v>
      </c>
      <c r="K16" s="151" t="s">
        <v>6</v>
      </c>
    </row>
    <row r="17" spans="1:14" s="15" customFormat="1" ht="45">
      <c r="A17" s="189" t="s">
        <v>346</v>
      </c>
      <c r="B17" s="186" t="s">
        <v>101</v>
      </c>
      <c r="C17" s="96" t="s">
        <v>44</v>
      </c>
      <c r="D17" s="96" t="s">
        <v>143</v>
      </c>
      <c r="E17" s="96" t="s">
        <v>145</v>
      </c>
      <c r="F17" s="97" t="s">
        <v>142</v>
      </c>
      <c r="G17" s="90">
        <v>90000</v>
      </c>
      <c r="H17" s="90">
        <v>90000</v>
      </c>
      <c r="I17" s="90">
        <v>90000</v>
      </c>
      <c r="J17" s="91">
        <f>SUM(G17:I17)</f>
        <v>270000</v>
      </c>
      <c r="K17" s="151" t="s">
        <v>6</v>
      </c>
    </row>
    <row r="18" spans="1:14" s="98" customFormat="1">
      <c r="A18" s="188" t="s">
        <v>335</v>
      </c>
      <c r="B18" s="153"/>
      <c r="C18" s="101"/>
      <c r="D18" s="101"/>
      <c r="E18" s="101"/>
      <c r="F18" s="101"/>
      <c r="G18" s="102">
        <f>G9+G10+G11+G12+G13+G14+G16+G17</f>
        <v>1113092.92</v>
      </c>
      <c r="H18" s="102">
        <f t="shared" ref="H18:J18" si="1">H9+H10+H11+H12+H13+H14+H16+H17</f>
        <v>620000</v>
      </c>
      <c r="I18" s="102">
        <f t="shared" si="1"/>
        <v>620000</v>
      </c>
      <c r="J18" s="102">
        <f t="shared" si="1"/>
        <v>2353092.92</v>
      </c>
      <c r="K18" s="289" t="str">
        <f>IF(J18&lt;&gt;(J20),"ОШИБКА!","Х")</f>
        <v>Х</v>
      </c>
      <c r="M18" s="99"/>
    </row>
    <row r="19" spans="1:14" s="98" customFormat="1">
      <c r="A19" s="76" t="s">
        <v>336</v>
      </c>
      <c r="B19" s="190"/>
      <c r="C19" s="104"/>
      <c r="D19" s="104"/>
      <c r="E19" s="104"/>
      <c r="F19" s="104"/>
      <c r="G19" s="105"/>
      <c r="H19" s="105"/>
      <c r="I19" s="105"/>
      <c r="J19" s="105"/>
      <c r="K19" s="289"/>
    </row>
    <row r="20" spans="1:14" s="98" customFormat="1">
      <c r="A20" s="76" t="s">
        <v>337</v>
      </c>
      <c r="B20" s="191" t="s">
        <v>101</v>
      </c>
      <c r="C20" s="104"/>
      <c r="D20" s="104"/>
      <c r="E20" s="104"/>
      <c r="F20" s="104"/>
      <c r="G20" s="105">
        <f>G9+G10+G11+G12+G16+G14+G17+G13</f>
        <v>1113092.92</v>
      </c>
      <c r="H20" s="105">
        <f>H9+H10+H11+H12+H16+H14+H17+H13</f>
        <v>620000</v>
      </c>
      <c r="I20" s="105">
        <f>I9+I10+I11+I12+I16+I14+I17+I13</f>
        <v>620000</v>
      </c>
      <c r="J20" s="105">
        <f>J9+J10+J11+J12+J16+J14+J17+J13</f>
        <v>2353092.92</v>
      </c>
      <c r="K20" s="289"/>
      <c r="M20" s="99"/>
      <c r="N20" s="99"/>
    </row>
    <row r="21" spans="1:14" ht="25.5" customHeight="1"/>
    <row r="22" spans="1:14" ht="38.25" customHeight="1">
      <c r="A22" s="212" t="s">
        <v>18</v>
      </c>
      <c r="B22" s="217"/>
      <c r="C22" s="217"/>
      <c r="D22" s="217"/>
      <c r="E22" s="217"/>
      <c r="F22" s="124"/>
      <c r="G22" s="120"/>
      <c r="H22" s="248" t="s">
        <v>189</v>
      </c>
      <c r="I22" s="248"/>
    </row>
  </sheetData>
  <mergeCells count="11">
    <mergeCell ref="I1:K1"/>
    <mergeCell ref="A22:E22"/>
    <mergeCell ref="H22:I22"/>
    <mergeCell ref="K18:K20"/>
    <mergeCell ref="I2:K2"/>
    <mergeCell ref="A3:K3"/>
    <mergeCell ref="A4:A6"/>
    <mergeCell ref="B4:B6"/>
    <mergeCell ref="C4:F5"/>
    <mergeCell ref="G4:J5"/>
    <mergeCell ref="K4:K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1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"/>
  <sheetViews>
    <sheetView workbookViewId="0">
      <selection activeCell="F19" sqref="F19"/>
    </sheetView>
  </sheetViews>
  <sheetFormatPr defaultColWidth="28.42578125" defaultRowHeight="14.25"/>
  <cols>
    <col min="1" max="1" width="6.85546875" style="6" customWidth="1"/>
    <col min="2" max="2" width="37.42578125" style="6" customWidth="1"/>
    <col min="3" max="3" width="12.85546875" style="6" customWidth="1"/>
    <col min="4" max="4" width="13.85546875" style="6" customWidth="1"/>
    <col min="5" max="9" width="13.28515625" style="6" customWidth="1"/>
    <col min="10" max="16384" width="28.42578125" style="6"/>
  </cols>
  <sheetData>
    <row r="1" spans="1:9" ht="62.25" customHeight="1">
      <c r="F1" s="201" t="s">
        <v>134</v>
      </c>
      <c r="G1" s="201"/>
      <c r="H1" s="201"/>
      <c r="I1" s="201"/>
    </row>
    <row r="4" spans="1:9" ht="46.5" customHeight="1">
      <c r="A4" s="215" t="s">
        <v>135</v>
      </c>
      <c r="B4" s="215"/>
      <c r="C4" s="215"/>
      <c r="D4" s="215"/>
      <c r="E4" s="215"/>
      <c r="F4" s="215"/>
      <c r="G4" s="215"/>
      <c r="H4" s="215"/>
      <c r="I4" s="215"/>
    </row>
    <row r="5" spans="1:9" ht="63" customHeight="1">
      <c r="A5" s="27" t="s">
        <v>12</v>
      </c>
      <c r="B5" s="27" t="s">
        <v>13</v>
      </c>
      <c r="C5" s="27" t="s">
        <v>14</v>
      </c>
      <c r="D5" s="27" t="s">
        <v>15</v>
      </c>
      <c r="E5" s="27" t="s">
        <v>71</v>
      </c>
      <c r="F5" s="27" t="s">
        <v>72</v>
      </c>
      <c r="G5" s="27" t="s">
        <v>73</v>
      </c>
      <c r="H5" s="27" t="s">
        <v>74</v>
      </c>
      <c r="I5" s="27" t="s">
        <v>75</v>
      </c>
    </row>
    <row r="6" spans="1:9" ht="57">
      <c r="A6" s="57"/>
      <c r="B6" s="8" t="s">
        <v>136</v>
      </c>
      <c r="C6" s="55"/>
      <c r="D6" s="55"/>
      <c r="E6" s="55"/>
      <c r="F6" s="55"/>
      <c r="G6" s="55"/>
      <c r="H6" s="55"/>
      <c r="I6" s="55"/>
    </row>
    <row r="7" spans="1:9" ht="57">
      <c r="A7" s="41">
        <v>1</v>
      </c>
      <c r="B7" s="32" t="s">
        <v>156</v>
      </c>
      <c r="C7" s="48" t="s">
        <v>157</v>
      </c>
      <c r="D7" s="49" t="s">
        <v>158</v>
      </c>
      <c r="E7" s="9">
        <f>16021000/93932</f>
        <v>170.55955371971214</v>
      </c>
      <c r="F7" s="9">
        <f>16275480/94070</f>
        <v>173.01456362283406</v>
      </c>
      <c r="G7" s="9">
        <f>16275480/94100</f>
        <v>172.95940488841657</v>
      </c>
      <c r="H7" s="9">
        <f>16373540/94134</f>
        <v>173.93864066118513</v>
      </c>
      <c r="I7" s="9">
        <f>16373540/94174</f>
        <v>173.86476097436659</v>
      </c>
    </row>
    <row r="9" spans="1:9" ht="37.5" customHeight="1">
      <c r="A9" s="212" t="s">
        <v>18</v>
      </c>
      <c r="B9" s="217"/>
      <c r="C9" s="217"/>
      <c r="D9" s="217"/>
      <c r="E9" s="217"/>
      <c r="H9" s="217" t="s">
        <v>17</v>
      </c>
      <c r="I9" s="217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"/>
  <sheetViews>
    <sheetView view="pageBreakPreview" zoomScaleNormal="100" zoomScaleSheetLayoutView="100" workbookViewId="0">
      <selection activeCell="F19" sqref="F19"/>
    </sheetView>
  </sheetViews>
  <sheetFormatPr defaultColWidth="9.140625" defaultRowHeight="15"/>
  <cols>
    <col min="1" max="1" width="40.85546875" style="1" customWidth="1"/>
    <col min="2" max="2" width="43.42578125" style="2" customWidth="1"/>
    <col min="3" max="3" width="6.28515625" style="1" bestFit="1" customWidth="1"/>
    <col min="4" max="4" width="5.7109375" style="1" bestFit="1" customWidth="1"/>
    <col min="5" max="5" width="7" style="1" bestFit="1" customWidth="1"/>
    <col min="6" max="6" width="3.7109375" style="1" bestFit="1" customWidth="1"/>
    <col min="7" max="7" width="15.5703125" style="1" bestFit="1" customWidth="1"/>
    <col min="8" max="8" width="14.28515625" style="1" bestFit="1" customWidth="1"/>
    <col min="9" max="9" width="14.42578125" style="1" bestFit="1" customWidth="1"/>
    <col min="10" max="10" width="15.5703125" style="1" bestFit="1" customWidth="1"/>
    <col min="11" max="11" width="27.5703125" style="4" customWidth="1"/>
    <col min="12" max="16384" width="9.140625" style="2"/>
  </cols>
  <sheetData>
    <row r="1" spans="1:11" ht="66.75" customHeight="1">
      <c r="H1" s="5"/>
      <c r="I1" s="285" t="s">
        <v>138</v>
      </c>
      <c r="J1" s="285"/>
      <c r="K1" s="285"/>
    </row>
    <row r="2" spans="1:11" ht="68.25" customHeight="1">
      <c r="A2" s="286" t="s">
        <v>137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</row>
    <row r="3" spans="1:11" ht="15" customHeight="1">
      <c r="A3" s="251" t="s">
        <v>21</v>
      </c>
      <c r="B3" s="251" t="s">
        <v>2</v>
      </c>
      <c r="C3" s="293" t="s">
        <v>1</v>
      </c>
      <c r="D3" s="293"/>
      <c r="E3" s="293"/>
      <c r="F3" s="293"/>
      <c r="G3" s="251" t="s">
        <v>161</v>
      </c>
      <c r="H3" s="251"/>
      <c r="I3" s="251"/>
      <c r="J3" s="251"/>
      <c r="K3" s="251" t="s">
        <v>20</v>
      </c>
    </row>
    <row r="4" spans="1:11">
      <c r="A4" s="251"/>
      <c r="B4" s="251"/>
      <c r="C4" s="293"/>
      <c r="D4" s="293"/>
      <c r="E4" s="293"/>
      <c r="F4" s="293"/>
      <c r="G4" s="251"/>
      <c r="H4" s="251"/>
      <c r="I4" s="251"/>
      <c r="J4" s="251"/>
      <c r="K4" s="251"/>
    </row>
    <row r="5" spans="1:11" ht="60">
      <c r="A5" s="251"/>
      <c r="B5" s="251"/>
      <c r="C5" s="106" t="s">
        <v>2</v>
      </c>
      <c r="D5" s="106" t="s">
        <v>19</v>
      </c>
      <c r="E5" s="106" t="s">
        <v>3</v>
      </c>
      <c r="F5" s="106" t="s">
        <v>4</v>
      </c>
      <c r="G5" s="87" t="s">
        <v>73</v>
      </c>
      <c r="H5" s="87" t="s">
        <v>74</v>
      </c>
      <c r="I5" s="87" t="s">
        <v>75</v>
      </c>
      <c r="J5" s="87" t="s">
        <v>5</v>
      </c>
      <c r="K5" s="251"/>
    </row>
    <row r="6" spans="1:11" ht="60">
      <c r="A6" s="107" t="s">
        <v>140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</row>
    <row r="7" spans="1:11" ht="45">
      <c r="A7" s="107" t="s">
        <v>93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184.5" customHeight="1">
      <c r="A8" s="251" t="s">
        <v>34</v>
      </c>
      <c r="B8" s="107" t="s">
        <v>9</v>
      </c>
      <c r="C8" s="88"/>
      <c r="D8" s="88"/>
      <c r="E8" s="88"/>
      <c r="F8" s="88"/>
      <c r="G8" s="108">
        <f>G10</f>
        <v>73856000</v>
      </c>
      <c r="H8" s="108">
        <f t="shared" ref="H8:J8" si="0">H10</f>
        <v>73856000</v>
      </c>
      <c r="I8" s="108">
        <f t="shared" si="0"/>
        <v>73856000</v>
      </c>
      <c r="J8" s="108">
        <f t="shared" si="0"/>
        <v>221568000</v>
      </c>
      <c r="K8" s="251" t="s">
        <v>70</v>
      </c>
    </row>
    <row r="9" spans="1:11">
      <c r="A9" s="251"/>
      <c r="B9" s="109" t="s">
        <v>7</v>
      </c>
      <c r="C9" s="88"/>
      <c r="D9" s="88"/>
      <c r="E9" s="88"/>
      <c r="F9" s="88"/>
      <c r="G9" s="108"/>
      <c r="H9" s="108"/>
      <c r="I9" s="108"/>
      <c r="J9" s="110"/>
      <c r="K9" s="251"/>
    </row>
    <row r="10" spans="1:11">
      <c r="A10" s="251"/>
      <c r="B10" s="109" t="s">
        <v>91</v>
      </c>
      <c r="C10" s="111" t="s">
        <v>44</v>
      </c>
      <c r="D10" s="111" t="s">
        <v>59</v>
      </c>
      <c r="E10" s="111" t="s">
        <v>149</v>
      </c>
      <c r="F10" s="111" t="s">
        <v>150</v>
      </c>
      <c r="G10" s="111">
        <v>73856000</v>
      </c>
      <c r="H10" s="111">
        <v>73856000</v>
      </c>
      <c r="I10" s="111">
        <v>73856000</v>
      </c>
      <c r="J10" s="112">
        <f>SUM(G10:I10)</f>
        <v>221568000</v>
      </c>
      <c r="K10" s="251"/>
    </row>
    <row r="11" spans="1:11" s="47" customFormat="1" ht="43.5" customHeight="1">
      <c r="A11" s="289" t="s">
        <v>154</v>
      </c>
      <c r="B11" s="100" t="s">
        <v>9</v>
      </c>
      <c r="C11" s="113"/>
      <c r="D11" s="113"/>
      <c r="E11" s="113"/>
      <c r="F11" s="113"/>
      <c r="G11" s="102">
        <f>G8</f>
        <v>73856000</v>
      </c>
      <c r="H11" s="102">
        <f t="shared" ref="H11:J11" si="1">H8</f>
        <v>73856000</v>
      </c>
      <c r="I11" s="102">
        <f t="shared" si="1"/>
        <v>73856000</v>
      </c>
      <c r="J11" s="102">
        <f t="shared" si="1"/>
        <v>221568000</v>
      </c>
      <c r="K11" s="289" t="str">
        <f>IF(J11&lt;&gt;(J13),"ОШИБКА!","Х")</f>
        <v>Х</v>
      </c>
    </row>
    <row r="12" spans="1:11" s="47" customFormat="1">
      <c r="A12" s="289"/>
      <c r="B12" s="103" t="s">
        <v>7</v>
      </c>
      <c r="C12" s="113"/>
      <c r="D12" s="113"/>
      <c r="E12" s="113"/>
      <c r="F12" s="113"/>
      <c r="G12" s="102"/>
      <c r="H12" s="102"/>
      <c r="I12" s="102"/>
      <c r="J12" s="102"/>
      <c r="K12" s="289"/>
    </row>
    <row r="13" spans="1:11" s="47" customFormat="1">
      <c r="A13" s="289"/>
      <c r="B13" s="103" t="s">
        <v>91</v>
      </c>
      <c r="C13" s="114"/>
      <c r="D13" s="114"/>
      <c r="E13" s="114"/>
      <c r="F13" s="114"/>
      <c r="G13" s="105">
        <f>G10</f>
        <v>73856000</v>
      </c>
      <c r="H13" s="105">
        <f t="shared" ref="H13:J13" si="2">H10</f>
        <v>73856000</v>
      </c>
      <c r="I13" s="105">
        <f t="shared" si="2"/>
        <v>73856000</v>
      </c>
      <c r="J13" s="105">
        <f t="shared" si="2"/>
        <v>221568000</v>
      </c>
      <c r="K13" s="289"/>
    </row>
    <row r="14" spans="1:11" s="1" customFormat="1">
      <c r="B14" s="2"/>
      <c r="K14" s="4"/>
    </row>
    <row r="15" spans="1:11" s="1" customFormat="1" ht="18.75">
      <c r="A15" s="291" t="s">
        <v>18</v>
      </c>
      <c r="B15" s="292"/>
      <c r="C15" s="292"/>
      <c r="D15" s="292"/>
      <c r="E15" s="292"/>
      <c r="F15" s="3"/>
      <c r="G15" s="3"/>
      <c r="H15" s="292" t="s">
        <v>17</v>
      </c>
      <c r="I15" s="292"/>
      <c r="K15" s="4"/>
    </row>
  </sheetData>
  <mergeCells count="13">
    <mergeCell ref="A15:E15"/>
    <mergeCell ref="H15:I15"/>
    <mergeCell ref="A2:K2"/>
    <mergeCell ref="A3:A5"/>
    <mergeCell ref="B3:B5"/>
    <mergeCell ref="C3:F4"/>
    <mergeCell ref="G3:J4"/>
    <mergeCell ref="K3:K5"/>
    <mergeCell ref="I1:K1"/>
    <mergeCell ref="A8:A10"/>
    <mergeCell ref="K8:K10"/>
    <mergeCell ref="A11:A13"/>
    <mergeCell ref="K11:K13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1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"/>
  <sheetViews>
    <sheetView workbookViewId="0">
      <selection activeCell="G29" sqref="G29"/>
    </sheetView>
  </sheetViews>
  <sheetFormatPr defaultColWidth="28.42578125" defaultRowHeight="14.25"/>
  <cols>
    <col min="1" max="1" width="6.85546875" style="6" customWidth="1"/>
    <col min="2" max="2" width="37.42578125" style="6" customWidth="1"/>
    <col min="3" max="3" width="12.85546875" style="6" customWidth="1"/>
    <col min="4" max="4" width="13.85546875" style="6" customWidth="1"/>
    <col min="5" max="9" width="13.28515625" style="6" customWidth="1"/>
    <col min="10" max="16384" width="28.42578125" style="6"/>
  </cols>
  <sheetData>
    <row r="1" spans="1:9" ht="48.75" customHeight="1">
      <c r="F1" s="201" t="s">
        <v>165</v>
      </c>
      <c r="G1" s="201"/>
      <c r="H1" s="201"/>
      <c r="I1" s="201"/>
    </row>
    <row r="4" spans="1:9" ht="31.5" customHeight="1">
      <c r="A4" s="215" t="s">
        <v>164</v>
      </c>
      <c r="B4" s="215"/>
      <c r="C4" s="215"/>
      <c r="D4" s="215"/>
      <c r="E4" s="215"/>
      <c r="F4" s="215"/>
      <c r="G4" s="215"/>
      <c r="H4" s="215"/>
      <c r="I4" s="215"/>
    </row>
    <row r="5" spans="1:9" ht="63" customHeight="1">
      <c r="A5" s="27" t="s">
        <v>12</v>
      </c>
      <c r="B5" s="27" t="s">
        <v>13</v>
      </c>
      <c r="C5" s="27" t="s">
        <v>14</v>
      </c>
      <c r="D5" s="27" t="s">
        <v>15</v>
      </c>
      <c r="E5" s="27" t="s">
        <v>71</v>
      </c>
      <c r="F5" s="27" t="s">
        <v>72</v>
      </c>
      <c r="G5" s="27" t="s">
        <v>73</v>
      </c>
      <c r="H5" s="27" t="s">
        <v>74</v>
      </c>
      <c r="I5" s="27" t="s">
        <v>75</v>
      </c>
    </row>
    <row r="6" spans="1:9" ht="28.5">
      <c r="A6" s="57"/>
      <c r="B6" s="8" t="str">
        <f>'Пр. 6 (ПП4.Благ.2.Мер.)'!A7</f>
        <v>Цель подпрограммы: организация благоустройства территории</v>
      </c>
      <c r="C6" s="55"/>
      <c r="D6" s="55"/>
      <c r="E6" s="55"/>
      <c r="F6" s="55"/>
      <c r="G6" s="55"/>
      <c r="H6" s="55"/>
      <c r="I6" s="55"/>
    </row>
    <row r="7" spans="1:9" ht="57">
      <c r="A7" s="7">
        <v>1</v>
      </c>
      <c r="B7" s="8" t="s">
        <v>24</v>
      </c>
      <c r="C7" s="7" t="s">
        <v>16</v>
      </c>
      <c r="D7" s="60" t="s">
        <v>176</v>
      </c>
      <c r="E7" s="9">
        <v>3.9</v>
      </c>
      <c r="F7" s="9">
        <f>(30+45)*100/(542+30+10+8+1129)</f>
        <v>4.3630017452006982</v>
      </c>
      <c r="G7" s="9">
        <v>4.9000000000000004</v>
      </c>
      <c r="H7" s="9">
        <v>5.2</v>
      </c>
      <c r="I7" s="12">
        <v>5.9</v>
      </c>
    </row>
    <row r="9" spans="1:9" ht="37.5" customHeight="1">
      <c r="A9" s="212" t="s">
        <v>18</v>
      </c>
      <c r="B9" s="217"/>
      <c r="C9" s="217"/>
      <c r="D9" s="217"/>
      <c r="E9" s="217"/>
      <c r="H9" s="217" t="s">
        <v>17</v>
      </c>
      <c r="I9" s="217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K22"/>
  <sheetViews>
    <sheetView view="pageBreakPreview" zoomScaleNormal="100" zoomScaleSheetLayoutView="100" workbookViewId="0">
      <selection activeCell="I7" sqref="I7"/>
    </sheetView>
  </sheetViews>
  <sheetFormatPr defaultColWidth="9.140625" defaultRowHeight="15"/>
  <cols>
    <col min="1" max="1" width="40.85546875" style="70" customWidth="1"/>
    <col min="2" max="2" width="44" style="69" customWidth="1"/>
    <col min="3" max="3" width="6.28515625" style="115" bestFit="1" customWidth="1"/>
    <col min="4" max="4" width="5.7109375" style="115" bestFit="1" customWidth="1"/>
    <col min="5" max="5" width="7.85546875" style="115" customWidth="1"/>
    <col min="6" max="6" width="3.7109375" style="115" bestFit="1" customWidth="1"/>
    <col min="7" max="7" width="15.85546875" style="70" bestFit="1" customWidth="1"/>
    <col min="8" max="9" width="14.28515625" style="70" bestFit="1" customWidth="1"/>
    <col min="10" max="10" width="15.42578125" style="70" bestFit="1" customWidth="1"/>
    <col min="11" max="11" width="27.5703125" style="117" customWidth="1"/>
    <col min="12" max="16384" width="9.140625" style="69"/>
  </cols>
  <sheetData>
    <row r="1" spans="1:11" ht="51" customHeight="1">
      <c r="I1" s="296" t="s">
        <v>358</v>
      </c>
      <c r="J1" s="296"/>
      <c r="K1" s="296"/>
    </row>
    <row r="2" spans="1:11" ht="36" customHeight="1">
      <c r="H2" s="116"/>
      <c r="I2" s="296" t="s">
        <v>168</v>
      </c>
      <c r="J2" s="296"/>
      <c r="K2" s="296"/>
    </row>
    <row r="3" spans="1:11" ht="72.75" customHeight="1">
      <c r="A3" s="297" t="s">
        <v>167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</row>
    <row r="4" spans="1:11" ht="15" customHeight="1">
      <c r="A4" s="251" t="s">
        <v>338</v>
      </c>
      <c r="B4" s="251" t="s">
        <v>2</v>
      </c>
      <c r="C4" s="293" t="s">
        <v>1</v>
      </c>
      <c r="D4" s="293"/>
      <c r="E4" s="293"/>
      <c r="F4" s="293"/>
      <c r="G4" s="251" t="s">
        <v>161</v>
      </c>
      <c r="H4" s="251"/>
      <c r="I4" s="251"/>
      <c r="J4" s="251"/>
      <c r="K4" s="251" t="s">
        <v>20</v>
      </c>
    </row>
    <row r="5" spans="1:11">
      <c r="A5" s="251"/>
      <c r="B5" s="251"/>
      <c r="C5" s="293"/>
      <c r="D5" s="293"/>
      <c r="E5" s="293"/>
      <c r="F5" s="293"/>
      <c r="G5" s="251"/>
      <c r="H5" s="251"/>
      <c r="I5" s="251"/>
      <c r="J5" s="251"/>
      <c r="K5" s="251"/>
    </row>
    <row r="6" spans="1:11" ht="60">
      <c r="A6" s="251"/>
      <c r="B6" s="251"/>
      <c r="C6" s="158" t="s">
        <v>2</v>
      </c>
      <c r="D6" s="158" t="s">
        <v>19</v>
      </c>
      <c r="E6" s="158" t="s">
        <v>3</v>
      </c>
      <c r="F6" s="158" t="s">
        <v>4</v>
      </c>
      <c r="G6" s="151" t="s">
        <v>73</v>
      </c>
      <c r="H6" s="151" t="s">
        <v>74</v>
      </c>
      <c r="I6" s="151" t="s">
        <v>75</v>
      </c>
      <c r="J6" s="151" t="s">
        <v>5</v>
      </c>
      <c r="K6" s="251"/>
    </row>
    <row r="7" spans="1:11" ht="30">
      <c r="A7" s="151" t="s">
        <v>166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</row>
    <row r="8" spans="1:11" ht="45">
      <c r="A8" s="151" t="s">
        <v>141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</row>
    <row r="9" spans="1:11" ht="52.5" customHeight="1">
      <c r="A9" s="251" t="s">
        <v>347</v>
      </c>
      <c r="B9" s="191" t="s">
        <v>91</v>
      </c>
      <c r="C9" s="111" t="s">
        <v>44</v>
      </c>
      <c r="D9" s="111" t="s">
        <v>45</v>
      </c>
      <c r="E9" s="111" t="s">
        <v>151</v>
      </c>
      <c r="F9" s="112" t="s">
        <v>150</v>
      </c>
      <c r="G9" s="111">
        <f>13089876</f>
        <v>13089876</v>
      </c>
      <c r="H9" s="111">
        <f>13089876</f>
        <v>13089876</v>
      </c>
      <c r="I9" s="111">
        <f>13089876</f>
        <v>13089876</v>
      </c>
      <c r="J9" s="112">
        <f>SUM(G9:I9)</f>
        <v>39269628</v>
      </c>
      <c r="K9" s="251" t="s">
        <v>96</v>
      </c>
    </row>
    <row r="10" spans="1:11" ht="54.75" customHeight="1">
      <c r="A10" s="251"/>
      <c r="B10" s="191" t="s">
        <v>91</v>
      </c>
      <c r="C10" s="111" t="s">
        <v>44</v>
      </c>
      <c r="D10" s="111" t="s">
        <v>45</v>
      </c>
      <c r="E10" s="111" t="s">
        <v>151</v>
      </c>
      <c r="F10" s="112" t="s">
        <v>142</v>
      </c>
      <c r="G10" s="111">
        <v>458179</v>
      </c>
      <c r="H10" s="111">
        <v>458179</v>
      </c>
      <c r="I10" s="111">
        <v>458179</v>
      </c>
      <c r="J10" s="112">
        <f>SUM(G10:I10)</f>
        <v>1374537</v>
      </c>
      <c r="K10" s="251"/>
    </row>
    <row r="11" spans="1:11" ht="60">
      <c r="A11" s="151" t="s">
        <v>348</v>
      </c>
      <c r="B11" s="191" t="s">
        <v>91</v>
      </c>
      <c r="C11" s="111" t="s">
        <v>44</v>
      </c>
      <c r="D11" s="111" t="s">
        <v>45</v>
      </c>
      <c r="E11" s="111" t="s">
        <v>152</v>
      </c>
      <c r="F11" s="111" t="s">
        <v>142</v>
      </c>
      <c r="G11" s="111">
        <v>325995</v>
      </c>
      <c r="H11" s="111">
        <v>325995</v>
      </c>
      <c r="I11" s="111">
        <v>325995</v>
      </c>
      <c r="J11" s="112">
        <f>SUM(G11:I11)</f>
        <v>977985</v>
      </c>
      <c r="K11" s="151" t="s">
        <v>171</v>
      </c>
    </row>
    <row r="12" spans="1:11" ht="62.25" customHeight="1">
      <c r="A12" s="251" t="s">
        <v>349</v>
      </c>
      <c r="B12" s="191" t="s">
        <v>91</v>
      </c>
      <c r="C12" s="127" t="s">
        <v>44</v>
      </c>
      <c r="D12" s="111" t="s">
        <v>45</v>
      </c>
      <c r="E12" s="127">
        <v>1240001</v>
      </c>
      <c r="F12" s="127" t="s">
        <v>150</v>
      </c>
      <c r="G12" s="111">
        <v>28644866</v>
      </c>
      <c r="H12" s="111">
        <v>28644866</v>
      </c>
      <c r="I12" s="111">
        <v>28644866</v>
      </c>
      <c r="J12" s="112">
        <f t="shared" ref="J12:J13" si="0">I12+H12+G12</f>
        <v>85934598</v>
      </c>
      <c r="K12" s="251" t="s">
        <v>185</v>
      </c>
    </row>
    <row r="13" spans="1:11" ht="63" customHeight="1">
      <c r="A13" s="251"/>
      <c r="B13" s="191" t="s">
        <v>91</v>
      </c>
      <c r="C13" s="127" t="s">
        <v>44</v>
      </c>
      <c r="D13" s="111" t="s">
        <v>45</v>
      </c>
      <c r="E13" s="127">
        <v>1240001</v>
      </c>
      <c r="F13" s="127" t="s">
        <v>142</v>
      </c>
      <c r="G13" s="111">
        <v>11086511</v>
      </c>
      <c r="H13" s="111">
        <v>10186511</v>
      </c>
      <c r="I13" s="111">
        <v>10186511</v>
      </c>
      <c r="J13" s="112">
        <f t="shared" si="0"/>
        <v>31459533</v>
      </c>
      <c r="K13" s="251"/>
    </row>
    <row r="14" spans="1:11" ht="45">
      <c r="A14" s="151" t="s">
        <v>350</v>
      </c>
      <c r="B14" s="191" t="s">
        <v>91</v>
      </c>
      <c r="C14" s="111" t="s">
        <v>44</v>
      </c>
      <c r="D14" s="111" t="s">
        <v>45</v>
      </c>
      <c r="E14" s="128">
        <v>1240004</v>
      </c>
      <c r="F14" s="129">
        <v>243</v>
      </c>
      <c r="G14" s="111">
        <f>200000-849.04</f>
        <v>199150.96</v>
      </c>
      <c r="H14" s="111">
        <v>0</v>
      </c>
      <c r="I14" s="111">
        <v>0</v>
      </c>
      <c r="J14" s="112">
        <f>SUM(G14:I14)</f>
        <v>199150.96</v>
      </c>
      <c r="K14" s="151"/>
    </row>
    <row r="15" spans="1:11" ht="75">
      <c r="A15" s="151" t="s">
        <v>351</v>
      </c>
      <c r="B15" s="191" t="s">
        <v>91</v>
      </c>
      <c r="C15" s="111" t="s">
        <v>44</v>
      </c>
      <c r="D15" s="111" t="s">
        <v>45</v>
      </c>
      <c r="E15" s="128">
        <v>1240005</v>
      </c>
      <c r="F15" s="129">
        <v>243</v>
      </c>
      <c r="G15" s="111">
        <v>3107.08</v>
      </c>
      <c r="H15" s="111">
        <v>0</v>
      </c>
      <c r="I15" s="111">
        <v>0</v>
      </c>
      <c r="J15" s="112">
        <f>SUM(G15:I15)</f>
        <v>3107.08</v>
      </c>
      <c r="K15" s="151" t="s">
        <v>213</v>
      </c>
    </row>
    <row r="16" spans="1:11" ht="75">
      <c r="A16" s="151" t="s">
        <v>352</v>
      </c>
      <c r="B16" s="191" t="s">
        <v>91</v>
      </c>
      <c r="C16" s="111" t="s">
        <v>44</v>
      </c>
      <c r="D16" s="111" t="s">
        <v>45</v>
      </c>
      <c r="E16" s="128">
        <v>1240006</v>
      </c>
      <c r="F16" s="129">
        <v>244</v>
      </c>
      <c r="G16" s="111">
        <v>100000</v>
      </c>
      <c r="H16" s="111">
        <v>0</v>
      </c>
      <c r="I16" s="111">
        <v>0</v>
      </c>
      <c r="J16" s="112">
        <f>SUM(G16:I16)</f>
        <v>100000</v>
      </c>
      <c r="K16" s="151"/>
    </row>
    <row r="17" spans="1:11" ht="75">
      <c r="A17" s="151" t="s">
        <v>353</v>
      </c>
      <c r="B17" s="191" t="s">
        <v>91</v>
      </c>
      <c r="C17" s="111" t="s">
        <v>44</v>
      </c>
      <c r="D17" s="111" t="s">
        <v>45</v>
      </c>
      <c r="E17" s="128">
        <v>1247741</v>
      </c>
      <c r="F17" s="129">
        <v>243</v>
      </c>
      <c r="G17" s="111">
        <v>3000000</v>
      </c>
      <c r="H17" s="111">
        <v>0</v>
      </c>
      <c r="I17" s="111">
        <v>0</v>
      </c>
      <c r="J17" s="112">
        <f>SUM(G17:I17)</f>
        <v>3000000</v>
      </c>
      <c r="K17" s="151" t="s">
        <v>212</v>
      </c>
    </row>
    <row r="18" spans="1:11">
      <c r="A18" s="188" t="s">
        <v>335</v>
      </c>
      <c r="B18" s="153"/>
      <c r="C18" s="101"/>
      <c r="D18" s="101"/>
      <c r="E18" s="101"/>
      <c r="F18" s="101"/>
      <c r="G18" s="102">
        <f>G9+G10+G11+G12+G13+G14+G15+G16+G17</f>
        <v>56907685.039999999</v>
      </c>
      <c r="H18" s="102">
        <f t="shared" ref="H18:J18" si="1">H9+H10+H11+H12+H13+H14+H15+H16+H17</f>
        <v>52705427</v>
      </c>
      <c r="I18" s="102">
        <f t="shared" si="1"/>
        <v>52705427</v>
      </c>
      <c r="J18" s="102">
        <f t="shared" si="1"/>
        <v>162318539.04000002</v>
      </c>
      <c r="K18" s="289" t="str">
        <f>IF(G18&lt;&gt;(G20),"ОШИБКА!","Х")</f>
        <v>Х</v>
      </c>
    </row>
    <row r="19" spans="1:11">
      <c r="A19" s="76" t="s">
        <v>336</v>
      </c>
      <c r="B19" s="190"/>
      <c r="C19" s="101"/>
      <c r="D19" s="101"/>
      <c r="E19" s="101"/>
      <c r="F19" s="101"/>
      <c r="G19" s="102"/>
      <c r="H19" s="102"/>
      <c r="I19" s="102"/>
      <c r="J19" s="102"/>
      <c r="K19" s="289"/>
    </row>
    <row r="20" spans="1:11">
      <c r="A20" s="76" t="s">
        <v>337</v>
      </c>
      <c r="B20" s="191" t="s">
        <v>101</v>
      </c>
      <c r="C20" s="104"/>
      <c r="D20" s="104"/>
      <c r="E20" s="104"/>
      <c r="F20" s="104"/>
      <c r="G20" s="111">
        <f>G9+G10+G11+G12+G13+G14+G15+G16+G17</f>
        <v>56907685.039999999</v>
      </c>
      <c r="H20" s="111">
        <f>H9+H10+H11+H12+H13+H14+H15+H16+H17</f>
        <v>52705427</v>
      </c>
      <c r="I20" s="111">
        <f>I9+I10+I11+I12+I13+I14+I15+I16+I17</f>
        <v>52705427</v>
      </c>
      <c r="J20" s="111">
        <f>J9+J10+J11+J12+J13+J14+J15+J16+J17</f>
        <v>162318539.04000002</v>
      </c>
      <c r="K20" s="289"/>
    </row>
    <row r="21" spans="1:11" s="70" customFormat="1" ht="25.5" customHeight="1">
      <c r="B21" s="69"/>
      <c r="C21" s="115"/>
      <c r="D21" s="115"/>
      <c r="E21" s="115"/>
      <c r="F21" s="115"/>
      <c r="H21" s="118"/>
      <c r="K21" s="117"/>
    </row>
    <row r="22" spans="1:11" s="70" customFormat="1" ht="38.25" customHeight="1">
      <c r="A22" s="294" t="s">
        <v>18</v>
      </c>
      <c r="B22" s="295"/>
      <c r="C22" s="295"/>
      <c r="D22" s="295"/>
      <c r="E22" s="295"/>
      <c r="F22" s="125"/>
      <c r="G22" s="126"/>
      <c r="H22" s="295" t="s">
        <v>17</v>
      </c>
      <c r="I22" s="295"/>
      <c r="K22" s="117"/>
    </row>
  </sheetData>
  <mergeCells count="15">
    <mergeCell ref="I1:K1"/>
    <mergeCell ref="I2:K2"/>
    <mergeCell ref="A3:K3"/>
    <mergeCell ref="A4:A6"/>
    <mergeCell ref="B4:B6"/>
    <mergeCell ref="C4:F5"/>
    <mergeCell ref="G4:J5"/>
    <mergeCell ref="K4:K6"/>
    <mergeCell ref="A9:A10"/>
    <mergeCell ref="K9:K10"/>
    <mergeCell ref="A12:A13"/>
    <mergeCell ref="K12:K13"/>
    <mergeCell ref="A22:E22"/>
    <mergeCell ref="H22:I22"/>
    <mergeCell ref="K18:K20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1" fitToHeight="1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view="pageBreakPreview" zoomScaleNormal="100" zoomScaleSheetLayoutView="100" workbookViewId="0">
      <selection activeCell="D6" sqref="D6:D7"/>
    </sheetView>
  </sheetViews>
  <sheetFormatPr defaultColWidth="28.42578125" defaultRowHeight="14.25"/>
  <cols>
    <col min="1" max="1" width="6.85546875" style="6" customWidth="1"/>
    <col min="2" max="2" width="38.42578125" style="6" customWidth="1"/>
    <col min="3" max="4" width="6.7109375" style="6" customWidth="1"/>
    <col min="5" max="5" width="15.85546875" style="6" customWidth="1"/>
    <col min="6" max="6" width="15.7109375" style="6" customWidth="1"/>
    <col min="7" max="7" width="15.42578125" style="6" customWidth="1"/>
    <col min="8" max="10" width="15.42578125" style="6" bestFit="1" customWidth="1"/>
    <col min="11" max="13" width="6.7109375" style="6" customWidth="1"/>
    <col min="14" max="14" width="12.85546875" style="6" customWidth="1"/>
    <col min="15" max="16" width="15.42578125" style="6" bestFit="1" customWidth="1"/>
    <col min="17" max="18" width="6.7109375" style="6" customWidth="1"/>
    <col min="19" max="16384" width="28.42578125" style="6"/>
  </cols>
  <sheetData>
    <row r="1" spans="1:18" ht="60" customHeight="1">
      <c r="O1" s="201" t="s">
        <v>238</v>
      </c>
      <c r="P1" s="201"/>
      <c r="Q1" s="201"/>
      <c r="R1" s="201"/>
    </row>
    <row r="4" spans="1:18" ht="37.5" customHeight="1">
      <c r="A4" s="215" t="s">
        <v>361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</row>
    <row r="5" spans="1:18" s="138" customFormat="1" ht="15">
      <c r="A5" s="137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216" t="s">
        <v>229</v>
      </c>
      <c r="R5" s="216"/>
    </row>
    <row r="6" spans="1:18" ht="51" customHeight="1">
      <c r="A6" s="214" t="s">
        <v>12</v>
      </c>
      <c r="B6" s="214" t="s">
        <v>47</v>
      </c>
      <c r="C6" s="214" t="s">
        <v>239</v>
      </c>
      <c r="D6" s="214" t="s">
        <v>240</v>
      </c>
      <c r="E6" s="214" t="s">
        <v>241</v>
      </c>
      <c r="F6" s="214" t="s">
        <v>242</v>
      </c>
      <c r="G6" s="214"/>
      <c r="H6" s="214" t="s">
        <v>243</v>
      </c>
      <c r="I6" s="214"/>
      <c r="J6" s="214"/>
      <c r="K6" s="214"/>
      <c r="L6" s="214"/>
      <c r="M6" s="214"/>
      <c r="N6" s="214"/>
      <c r="O6" s="214" t="s">
        <v>360</v>
      </c>
      <c r="P6" s="214"/>
      <c r="Q6" s="214"/>
      <c r="R6" s="214"/>
    </row>
    <row r="7" spans="1:18" ht="77.25" customHeight="1">
      <c r="A7" s="214"/>
      <c r="B7" s="214"/>
      <c r="C7" s="214"/>
      <c r="D7" s="214"/>
      <c r="E7" s="214"/>
      <c r="F7" s="193" t="s">
        <v>244</v>
      </c>
      <c r="G7" s="193" t="s">
        <v>245</v>
      </c>
      <c r="H7" s="193" t="s">
        <v>244</v>
      </c>
      <c r="I7" s="193" t="s">
        <v>246</v>
      </c>
      <c r="J7" s="193" t="s">
        <v>247</v>
      </c>
      <c r="K7" s="193" t="s">
        <v>248</v>
      </c>
      <c r="L7" s="193" t="s">
        <v>249</v>
      </c>
      <c r="M7" s="193" t="s">
        <v>250</v>
      </c>
      <c r="N7" s="193" t="s">
        <v>251</v>
      </c>
      <c r="O7" s="193" t="s">
        <v>252</v>
      </c>
      <c r="P7" s="193" t="s">
        <v>247</v>
      </c>
      <c r="Q7" s="193" t="s">
        <v>248</v>
      </c>
      <c r="R7" s="193" t="s">
        <v>250</v>
      </c>
    </row>
    <row r="8" spans="1:18" ht="42.75">
      <c r="A8" s="194" t="s">
        <v>29</v>
      </c>
      <c r="B8" s="55" t="s">
        <v>52</v>
      </c>
      <c r="C8" s="193" t="s">
        <v>109</v>
      </c>
      <c r="D8" s="193">
        <v>3.5</v>
      </c>
      <c r="E8" s="195">
        <f>'Пр. 4 (ПП1.Дороги.2.Мер.)'!G14+'Пр. 4 (ПП1.Дороги.2.Мер.)'!H14+66792480</f>
        <v>198047795.84999999</v>
      </c>
      <c r="F8" s="195">
        <f>E8</f>
        <v>198047795.84999999</v>
      </c>
      <c r="G8" s="195">
        <f>F8</f>
        <v>198047795.84999999</v>
      </c>
      <c r="H8" s="195">
        <f>'Пр. 4 (ПП1.Дороги.2.Мер.)'!G14</f>
        <v>126350841.67</v>
      </c>
      <c r="I8" s="195">
        <f>H8</f>
        <v>126350841.67</v>
      </c>
      <c r="J8" s="195">
        <f>I8</f>
        <v>126350841.67</v>
      </c>
      <c r="K8" s="193"/>
      <c r="L8" s="193"/>
      <c r="M8" s="193"/>
      <c r="N8" s="193" t="s">
        <v>255</v>
      </c>
      <c r="O8" s="195">
        <f>'Пр.2 (2. Распределение)'!U20</f>
        <v>125063986.01000001</v>
      </c>
      <c r="P8" s="195">
        <f>O8</f>
        <v>125063986.01000001</v>
      </c>
      <c r="Q8" s="193"/>
      <c r="R8" s="193"/>
    </row>
    <row r="9" spans="1:18" ht="15" hidden="1">
      <c r="A9" s="193"/>
      <c r="B9" s="25" t="s">
        <v>53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8" ht="15" hidden="1">
      <c r="A10" s="193"/>
      <c r="B10" s="25" t="s">
        <v>54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8" ht="15" hidden="1">
      <c r="A11" s="193"/>
      <c r="B11" s="25" t="s">
        <v>55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8" ht="15" hidden="1">
      <c r="A12" s="193"/>
      <c r="B12" s="25" t="s">
        <v>56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</row>
    <row r="13" spans="1:18" ht="15" hidden="1">
      <c r="A13" s="193"/>
      <c r="B13" s="25" t="s">
        <v>57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18" ht="28.5">
      <c r="A14" s="194" t="s">
        <v>50</v>
      </c>
      <c r="B14" s="139" t="s">
        <v>51</v>
      </c>
      <c r="C14" s="193" t="s">
        <v>109</v>
      </c>
      <c r="D14" s="193">
        <v>0.56000000000000005</v>
      </c>
      <c r="E14" s="195">
        <f>'Пр. 4 (ПП1.Дороги.2.Мер.)'!G15</f>
        <v>21075356.390000001</v>
      </c>
      <c r="F14" s="195">
        <f>E14</f>
        <v>21075356.390000001</v>
      </c>
      <c r="G14" s="195">
        <f>F14</f>
        <v>21075356.390000001</v>
      </c>
      <c r="H14" s="195">
        <f>'Пр. 4 (ПП1.Дороги.2.Мер.)'!G15</f>
        <v>21075356.390000001</v>
      </c>
      <c r="I14" s="195">
        <f>H14</f>
        <v>21075356.390000001</v>
      </c>
      <c r="J14" s="195">
        <f>I14</f>
        <v>21075356.390000001</v>
      </c>
      <c r="K14" s="193"/>
      <c r="L14" s="193"/>
      <c r="M14" s="193"/>
      <c r="N14" s="193" t="s">
        <v>255</v>
      </c>
      <c r="O14" s="195">
        <f>'Пр.2 (2. Распределение)'!U25</f>
        <v>21075356.390000001</v>
      </c>
      <c r="P14" s="195">
        <f>O14</f>
        <v>21075356.390000001</v>
      </c>
      <c r="Q14" s="193"/>
      <c r="R14" s="55"/>
    </row>
    <row r="15" spans="1:18" ht="15" hidden="1">
      <c r="A15" s="193"/>
      <c r="B15" s="25" t="s">
        <v>53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18" ht="15" hidden="1">
      <c r="A16" s="193"/>
      <c r="B16" s="25" t="s">
        <v>54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 ht="15" hidden="1">
      <c r="A17" s="193"/>
      <c r="B17" s="25" t="s">
        <v>55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ht="15" hidden="1">
      <c r="A18" s="193"/>
      <c r="B18" s="25" t="s">
        <v>56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</row>
    <row r="19" spans="1:18" ht="15" hidden="1">
      <c r="A19" s="193"/>
      <c r="B19" s="25" t="s">
        <v>57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</row>
    <row r="20" spans="1:18">
      <c r="A20" s="194"/>
      <c r="B20" s="55" t="s">
        <v>173</v>
      </c>
      <c r="C20" s="55"/>
      <c r="D20" s="55"/>
      <c r="E20" s="195">
        <f>E8+E14</f>
        <v>219123152.24000001</v>
      </c>
      <c r="F20" s="195">
        <f t="shared" ref="F20:P20" si="0">F8+F14</f>
        <v>219123152.24000001</v>
      </c>
      <c r="G20" s="195">
        <f t="shared" si="0"/>
        <v>219123152.24000001</v>
      </c>
      <c r="H20" s="195">
        <f t="shared" si="0"/>
        <v>147426198.06</v>
      </c>
      <c r="I20" s="195">
        <f t="shared" si="0"/>
        <v>147426198.06</v>
      </c>
      <c r="J20" s="195">
        <f t="shared" si="0"/>
        <v>147426198.06</v>
      </c>
      <c r="K20" s="195"/>
      <c r="L20" s="195"/>
      <c r="M20" s="195"/>
      <c r="N20" s="195"/>
      <c r="O20" s="195">
        <f t="shared" si="0"/>
        <v>146139342.40000001</v>
      </c>
      <c r="P20" s="195">
        <f t="shared" si="0"/>
        <v>146139342.40000001</v>
      </c>
      <c r="Q20" s="140"/>
      <c r="R20" s="140"/>
    </row>
    <row r="21" spans="1:18" ht="15" hidden="1">
      <c r="A21" s="54"/>
      <c r="B21" s="25" t="s">
        <v>53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</row>
    <row r="22" spans="1:18" ht="15" hidden="1">
      <c r="A22" s="54"/>
      <c r="B22" s="25" t="s">
        <v>54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</row>
    <row r="23" spans="1:18" ht="15" hidden="1">
      <c r="A23" s="54"/>
      <c r="B23" s="25" t="s">
        <v>55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pans="1:18" ht="15" hidden="1">
      <c r="A24" s="54"/>
      <c r="B24" s="25" t="s">
        <v>56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</row>
    <row r="25" spans="1:18" ht="15" hidden="1">
      <c r="A25" s="54"/>
      <c r="B25" s="25" t="s">
        <v>57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18" ht="15">
      <c r="A26" s="10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</row>
    <row r="28" spans="1:18" ht="37.5" customHeight="1">
      <c r="B28" s="212" t="s">
        <v>237</v>
      </c>
      <c r="C28" s="212"/>
      <c r="D28" s="212"/>
      <c r="E28" s="212"/>
      <c r="F28" s="4"/>
      <c r="G28" s="4"/>
      <c r="H28" s="4"/>
      <c r="I28" s="4"/>
      <c r="J28" s="4"/>
      <c r="K28" s="4"/>
      <c r="L28" s="4"/>
      <c r="M28" s="4"/>
      <c r="N28" s="13" t="s">
        <v>17</v>
      </c>
      <c r="O28" s="4"/>
      <c r="P28" s="4"/>
      <c r="Q28" s="4"/>
      <c r="R28" s="4"/>
    </row>
  </sheetData>
  <mergeCells count="12">
    <mergeCell ref="O6:R6"/>
    <mergeCell ref="B28:E28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view="pageBreakPreview" zoomScaleNormal="100" zoomScaleSheetLayoutView="100" workbookViewId="0">
      <selection activeCell="F8" sqref="F8"/>
    </sheetView>
  </sheetViews>
  <sheetFormatPr defaultColWidth="28.42578125" defaultRowHeight="14.25"/>
  <cols>
    <col min="1" max="1" width="6.85546875" style="6" customWidth="1"/>
    <col min="2" max="2" width="38.42578125" style="6" customWidth="1"/>
    <col min="3" max="4" width="12.85546875" style="6" customWidth="1"/>
    <col min="5" max="5" width="17.5703125" style="6" customWidth="1"/>
    <col min="6" max="10" width="13.28515625" style="6" customWidth="1"/>
    <col min="11" max="16384" width="28.42578125" style="6"/>
  </cols>
  <sheetData>
    <row r="1" spans="1:10" ht="57" customHeight="1">
      <c r="G1" s="201" t="s">
        <v>66</v>
      </c>
      <c r="H1" s="201"/>
      <c r="I1" s="201"/>
      <c r="J1" s="201"/>
    </row>
    <row r="4" spans="1:10" ht="18" customHeight="1">
      <c r="A4" s="215" t="s">
        <v>27</v>
      </c>
      <c r="B4" s="215"/>
      <c r="C4" s="215"/>
      <c r="D4" s="215"/>
      <c r="E4" s="215"/>
      <c r="F4" s="215"/>
      <c r="G4" s="215"/>
      <c r="H4" s="215"/>
      <c r="I4" s="215"/>
      <c r="J4" s="215"/>
    </row>
    <row r="5" spans="1:10" ht="63" customHeight="1">
      <c r="A5" s="30" t="s">
        <v>12</v>
      </c>
      <c r="B5" s="30" t="s">
        <v>25</v>
      </c>
      <c r="C5" s="30" t="s">
        <v>14</v>
      </c>
      <c r="D5" s="30" t="s">
        <v>26</v>
      </c>
      <c r="E5" s="30" t="s">
        <v>15</v>
      </c>
      <c r="F5" s="30" t="s">
        <v>71</v>
      </c>
      <c r="G5" s="30" t="s">
        <v>72</v>
      </c>
      <c r="H5" s="30" t="s">
        <v>73</v>
      </c>
      <c r="I5" s="30" t="s">
        <v>74</v>
      </c>
      <c r="J5" s="30" t="s">
        <v>75</v>
      </c>
    </row>
    <row r="6" spans="1:10" ht="75" customHeight="1">
      <c r="A6" s="31" t="s">
        <v>29</v>
      </c>
      <c r="B6" s="8" t="s">
        <v>153</v>
      </c>
      <c r="C6" s="55"/>
      <c r="D6" s="55"/>
      <c r="E6" s="55"/>
      <c r="F6" s="55"/>
      <c r="G6" s="55"/>
      <c r="H6" s="55"/>
      <c r="I6" s="55"/>
      <c r="J6" s="55"/>
    </row>
    <row r="7" spans="1:10" ht="66" customHeight="1">
      <c r="A7" s="205"/>
      <c r="B7" s="211" t="s">
        <v>177</v>
      </c>
      <c r="C7" s="61" t="s">
        <v>16</v>
      </c>
      <c r="D7" s="61">
        <v>0.15</v>
      </c>
      <c r="E7" s="214" t="s">
        <v>110</v>
      </c>
      <c r="F7" s="9">
        <v>100</v>
      </c>
      <c r="G7" s="9">
        <v>100</v>
      </c>
      <c r="H7" s="9">
        <v>100</v>
      </c>
      <c r="I7" s="9">
        <v>100</v>
      </c>
      <c r="J7" s="9">
        <v>100</v>
      </c>
    </row>
    <row r="8" spans="1:10" ht="63.75" customHeight="1">
      <c r="A8" s="207"/>
      <c r="B8" s="211"/>
      <c r="C8" s="61" t="s">
        <v>109</v>
      </c>
      <c r="D8" s="30">
        <v>0.15</v>
      </c>
      <c r="E8" s="214"/>
      <c r="F8" s="59">
        <v>159.05000000000001</v>
      </c>
      <c r="G8" s="59">
        <v>159.05000000000001</v>
      </c>
      <c r="H8" s="59">
        <f>G8+0.8</f>
        <v>159.85000000000002</v>
      </c>
      <c r="I8" s="59">
        <f>H8</f>
        <v>159.85000000000002</v>
      </c>
      <c r="J8" s="59">
        <f>I8</f>
        <v>159.85000000000002</v>
      </c>
    </row>
    <row r="9" spans="1:10" ht="45.75" customHeight="1">
      <c r="A9" s="53" t="s">
        <v>28</v>
      </c>
      <c r="B9" s="63" t="s">
        <v>179</v>
      </c>
      <c r="C9" s="55"/>
      <c r="D9" s="55"/>
      <c r="E9" s="55"/>
      <c r="F9" s="55"/>
      <c r="G9" s="55"/>
      <c r="H9" s="55"/>
      <c r="I9" s="55"/>
      <c r="J9" s="55"/>
    </row>
    <row r="10" spans="1:10" ht="59.25" customHeight="1">
      <c r="A10" s="53" t="s">
        <v>30</v>
      </c>
      <c r="B10" s="8" t="s">
        <v>125</v>
      </c>
      <c r="C10" s="55"/>
      <c r="D10" s="55"/>
      <c r="E10" s="55"/>
      <c r="F10" s="55"/>
      <c r="G10" s="55"/>
      <c r="H10" s="55"/>
      <c r="I10" s="55"/>
      <c r="J10" s="55"/>
    </row>
    <row r="11" spans="1:10" ht="60">
      <c r="A11" s="62"/>
      <c r="B11" s="32" t="str">
        <f>ПП1.Дороги.1.Пок.!B7</f>
        <v>Отношение количества автобусных  остановок, оборудованных павильонами ожидания, к общему количеству остановок</v>
      </c>
      <c r="C11" s="62" t="str">
        <f>ПП1.Дороги.1.Пок.!C7</f>
        <v>%</v>
      </c>
      <c r="D11" s="61">
        <v>0.15</v>
      </c>
      <c r="E11" s="61" t="str">
        <f>ПП1.Дороги.1.Пок.!D7</f>
        <v>Отчеты эксплуатирующих организаций</v>
      </c>
      <c r="F11" s="9">
        <f>ПП1.Дороги.1.Пок.!E7</f>
        <v>63.924050632911396</v>
      </c>
      <c r="G11" s="9">
        <f>ПП1.Дороги.1.Пок.!F7</f>
        <v>67.088607594936704</v>
      </c>
      <c r="H11" s="9">
        <f>ПП1.Дороги.1.Пок.!G7</f>
        <v>65.294117647058826</v>
      </c>
      <c r="I11" s="9">
        <f>ПП1.Дороги.1.Пок.!H7</f>
        <v>68.235294117647058</v>
      </c>
      <c r="J11" s="9">
        <f>ПП1.Дороги.1.Пок.!I7</f>
        <v>71.17647058823529</v>
      </c>
    </row>
    <row r="12" spans="1:10" ht="42.75">
      <c r="A12" s="62" t="s">
        <v>31</v>
      </c>
      <c r="B12" s="63" t="s">
        <v>180</v>
      </c>
      <c r="C12" s="55"/>
      <c r="D12" s="55"/>
      <c r="E12" s="55"/>
      <c r="F12" s="55"/>
      <c r="G12" s="55"/>
      <c r="H12" s="55"/>
      <c r="I12" s="55"/>
      <c r="J12" s="55"/>
    </row>
    <row r="13" spans="1:10" ht="57">
      <c r="A13" s="53" t="s">
        <v>32</v>
      </c>
      <c r="B13" s="8" t="s">
        <v>132</v>
      </c>
      <c r="C13" s="55"/>
      <c r="D13" s="55"/>
      <c r="E13" s="55"/>
      <c r="F13" s="55"/>
      <c r="G13" s="55"/>
      <c r="H13" s="55"/>
      <c r="I13" s="55"/>
      <c r="J13" s="55"/>
    </row>
    <row r="14" spans="1:10" ht="57">
      <c r="A14" s="35"/>
      <c r="B14" s="32" t="str">
        <f>ПП2.БДД.1.Пок.!B7</f>
        <v>Количество совершенных ДТП с пострадавшими</v>
      </c>
      <c r="C14" s="31" t="str">
        <f>ПП2.БДД.1.Пок.!C7</f>
        <v>ед.</v>
      </c>
      <c r="D14" s="30">
        <v>0.15</v>
      </c>
      <c r="E14" s="30" t="str">
        <f>ПП2.БДД.1.Пок.!D7</f>
        <v>Отчет ОГИБДД МУМВД России по ЗАТО г. Железногорск</v>
      </c>
      <c r="F14" s="36">
        <f>ПП2.БДД.1.Пок.!E7</f>
        <v>90</v>
      </c>
      <c r="G14" s="36">
        <f>ПП2.БДД.1.Пок.!F7</f>
        <v>85</v>
      </c>
      <c r="H14" s="36">
        <f>ПП2.БДД.1.Пок.!G7</f>
        <v>85</v>
      </c>
      <c r="I14" s="36">
        <f>ПП2.БДД.1.Пок.!H7</f>
        <v>84</v>
      </c>
      <c r="J14" s="36">
        <f>ПП2.БДД.1.Пок.!I7</f>
        <v>83</v>
      </c>
    </row>
    <row r="15" spans="1:10" ht="57">
      <c r="A15" s="53" t="s">
        <v>92</v>
      </c>
      <c r="B15" s="63" t="s">
        <v>181</v>
      </c>
      <c r="C15" s="55"/>
      <c r="D15" s="55"/>
      <c r="E15" s="55"/>
      <c r="F15" s="55"/>
      <c r="G15" s="55"/>
      <c r="H15" s="55"/>
      <c r="I15" s="55"/>
      <c r="J15" s="55"/>
    </row>
    <row r="16" spans="1:10" ht="57">
      <c r="A16" s="53" t="s">
        <v>43</v>
      </c>
      <c r="B16" s="8" t="s">
        <v>133</v>
      </c>
      <c r="C16" s="55"/>
      <c r="D16" s="55"/>
      <c r="E16" s="55"/>
      <c r="F16" s="55"/>
      <c r="G16" s="55"/>
      <c r="H16" s="55"/>
      <c r="I16" s="55"/>
      <c r="J16" s="55"/>
    </row>
    <row r="17" spans="1:10" ht="57">
      <c r="A17" s="36"/>
      <c r="B17" s="33" t="str">
        <f>ПП3.Трансп.1.Пок.!B7</f>
        <v>Транспортная подвижность населения</v>
      </c>
      <c r="C17" s="30" t="str">
        <f>ПП3.Трансп.1.Пок.!C7</f>
        <v>количество поездок / количество жителей</v>
      </c>
      <c r="D17" s="30">
        <v>0.15</v>
      </c>
      <c r="E17" s="30" t="str">
        <f>ПП3.Трансп.1.Пок.!D7</f>
        <v>Прогноз АИС ММО</v>
      </c>
      <c r="F17" s="9">
        <f>ПП3.Трансп.1.Пок.!E7</f>
        <v>170.55955371971214</v>
      </c>
      <c r="G17" s="9">
        <f>ПП3.Трансп.1.Пок.!F7</f>
        <v>173.01456362283406</v>
      </c>
      <c r="H17" s="9">
        <f>ПП3.Трансп.1.Пок.!G7</f>
        <v>172.95940488841657</v>
      </c>
      <c r="I17" s="9">
        <f>ПП3.Трансп.1.Пок.!H7</f>
        <v>173.93864066118513</v>
      </c>
      <c r="J17" s="9">
        <f>ПП3.Трансп.1.Пок.!I7</f>
        <v>173.86476097436659</v>
      </c>
    </row>
    <row r="18" spans="1:10" ht="28.5">
      <c r="A18" s="53" t="s">
        <v>106</v>
      </c>
      <c r="B18" s="63" t="s">
        <v>182</v>
      </c>
      <c r="C18" s="55"/>
      <c r="D18" s="55"/>
      <c r="E18" s="55"/>
      <c r="F18" s="55"/>
      <c r="G18" s="55"/>
      <c r="H18" s="55"/>
      <c r="I18" s="55"/>
      <c r="J18" s="55"/>
    </row>
    <row r="19" spans="1:10" ht="28.5">
      <c r="A19" s="53" t="s">
        <v>172</v>
      </c>
      <c r="B19" s="8" t="s">
        <v>170</v>
      </c>
      <c r="C19" s="56"/>
      <c r="D19" s="56"/>
      <c r="E19" s="56"/>
      <c r="F19" s="56"/>
      <c r="G19" s="56"/>
      <c r="H19" s="56"/>
      <c r="I19" s="56"/>
      <c r="J19" s="56"/>
    </row>
    <row r="20" spans="1:10" ht="42.75">
      <c r="A20" s="36"/>
      <c r="B20" s="33" t="str">
        <f>ПП4.Благ.1.Пок.!B7</f>
        <v>Отношение количества отремонтированных лавок и скамей к общему их количеству</v>
      </c>
      <c r="C20" s="30" t="str">
        <f>ПП4.Благ.1.Пок.!C7</f>
        <v>%</v>
      </c>
      <c r="D20" s="30">
        <v>0.1</v>
      </c>
      <c r="E20" s="30" t="str">
        <f>ПП4.Благ.1.Пок.!D7</f>
        <v>Отчеты эксплуатирующих организаций</v>
      </c>
      <c r="F20" s="9">
        <f>ПП4.Благ.1.Пок.!E7</f>
        <v>3.9</v>
      </c>
      <c r="G20" s="9">
        <f>ПП4.Благ.1.Пок.!F7</f>
        <v>4.3630017452006982</v>
      </c>
      <c r="H20" s="9">
        <f>ПП4.Благ.1.Пок.!G7</f>
        <v>4.9000000000000004</v>
      </c>
      <c r="I20" s="9">
        <f>ПП4.Благ.1.Пок.!H7</f>
        <v>5.2</v>
      </c>
      <c r="J20" s="9">
        <f>ПП4.Благ.1.Пок.!I7</f>
        <v>5.9</v>
      </c>
    </row>
    <row r="21" spans="1:10">
      <c r="A21" s="10"/>
      <c r="B21" s="10"/>
      <c r="C21" s="10"/>
      <c r="D21" s="10"/>
      <c r="E21" s="10"/>
      <c r="F21" s="11"/>
      <c r="G21" s="11"/>
      <c r="H21" s="11"/>
      <c r="I21" s="11"/>
      <c r="J21" s="11"/>
    </row>
    <row r="23" spans="1:10" ht="37.5" customHeight="1">
      <c r="B23" s="212" t="s">
        <v>18</v>
      </c>
      <c r="C23" s="212"/>
      <c r="D23" s="26"/>
      <c r="E23" s="26"/>
      <c r="F23" s="26"/>
      <c r="I23" s="217" t="s">
        <v>17</v>
      </c>
      <c r="J23" s="217"/>
    </row>
  </sheetData>
  <mergeCells count="7">
    <mergeCell ref="G1:J1"/>
    <mergeCell ref="A4:J4"/>
    <mergeCell ref="I23:J23"/>
    <mergeCell ref="B23:C23"/>
    <mergeCell ref="A7:A8"/>
    <mergeCell ref="B7:B8"/>
    <mergeCell ref="E7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C8" sqref="C8"/>
    </sheetView>
  </sheetViews>
  <sheetFormatPr defaultColWidth="28.42578125" defaultRowHeight="14.25"/>
  <cols>
    <col min="1" max="1" width="6.85546875" style="6" customWidth="1"/>
    <col min="2" max="2" width="38.42578125" style="6" customWidth="1"/>
    <col min="3" max="3" width="12.85546875" style="6" customWidth="1"/>
    <col min="4" max="5" width="11.42578125" style="6" customWidth="1"/>
    <col min="6" max="6" width="12.42578125" style="6" customWidth="1"/>
    <col min="7" max="16" width="6.140625" style="6" bestFit="1" customWidth="1"/>
    <col min="17" max="16384" width="28.42578125" style="6"/>
  </cols>
  <sheetData>
    <row r="1" spans="1:16" ht="57" customHeight="1">
      <c r="F1" s="23"/>
      <c r="G1" s="218" t="s">
        <v>68</v>
      </c>
      <c r="H1" s="218"/>
      <c r="I1" s="218"/>
      <c r="J1" s="218"/>
      <c r="K1" s="218"/>
      <c r="L1" s="218"/>
      <c r="M1" s="218"/>
      <c r="N1" s="218"/>
      <c r="O1" s="218"/>
      <c r="P1" s="218"/>
    </row>
    <row r="4" spans="1:16" ht="18" customHeight="1">
      <c r="A4" s="215" t="s">
        <v>67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</row>
    <row r="5" spans="1:16" ht="44.25" customHeight="1">
      <c r="A5" s="214" t="s">
        <v>12</v>
      </c>
      <c r="B5" s="214" t="s">
        <v>77</v>
      </c>
      <c r="C5" s="214" t="s">
        <v>14</v>
      </c>
      <c r="D5" s="27" t="s">
        <v>78</v>
      </c>
      <c r="E5" s="27" t="s">
        <v>79</v>
      </c>
      <c r="F5" s="27" t="s">
        <v>80</v>
      </c>
      <c r="G5" s="214" t="s">
        <v>46</v>
      </c>
      <c r="H5" s="214"/>
      <c r="I5" s="220" t="s">
        <v>76</v>
      </c>
      <c r="J5" s="220"/>
      <c r="K5" s="220"/>
      <c r="L5" s="220"/>
      <c r="M5" s="220"/>
      <c r="N5" s="220"/>
      <c r="O5" s="220"/>
      <c r="P5" s="220"/>
    </row>
    <row r="6" spans="1:16" ht="18.75" customHeight="1">
      <c r="A6" s="214"/>
      <c r="B6" s="214"/>
      <c r="C6" s="214"/>
      <c r="D6" s="27">
        <v>2012</v>
      </c>
      <c r="E6" s="27">
        <v>2013</v>
      </c>
      <c r="F6" s="27">
        <v>2014</v>
      </c>
      <c r="G6" s="27">
        <v>2015</v>
      </c>
      <c r="H6" s="27">
        <v>2016</v>
      </c>
      <c r="I6" s="27">
        <v>2017</v>
      </c>
      <c r="J6" s="27">
        <v>2018</v>
      </c>
      <c r="K6" s="27">
        <v>2019</v>
      </c>
      <c r="L6" s="27">
        <v>2020</v>
      </c>
      <c r="M6" s="27">
        <v>2021</v>
      </c>
      <c r="N6" s="27">
        <v>2022</v>
      </c>
      <c r="O6" s="27">
        <v>2023</v>
      </c>
      <c r="P6" s="27">
        <v>2024</v>
      </c>
    </row>
    <row r="7" spans="1:16" ht="72.75" customHeight="1">
      <c r="A7" s="53" t="s">
        <v>29</v>
      </c>
      <c r="B7" s="8" t="s">
        <v>153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68.25" customHeight="1">
      <c r="A8" s="205"/>
      <c r="B8" s="221" t="str">
        <f>П1.Показатели!B7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7" t="str">
        <f>П1.Показатели!C7</f>
        <v>%</v>
      </c>
      <c r="D8" s="9">
        <f>П1.Показатели!F7</f>
        <v>100</v>
      </c>
      <c r="E8" s="9">
        <f>П1.Показатели!G7</f>
        <v>100</v>
      </c>
      <c r="F8" s="9">
        <f>П1.Показатели!H7</f>
        <v>100</v>
      </c>
      <c r="G8" s="9">
        <f>П1.Показатели!I7</f>
        <v>100</v>
      </c>
      <c r="H8" s="9">
        <f>П1.Показатели!J7</f>
        <v>100</v>
      </c>
      <c r="I8" s="9">
        <f>H8</f>
        <v>100</v>
      </c>
      <c r="J8" s="9">
        <f t="shared" ref="J8:P8" si="0">I8</f>
        <v>100</v>
      </c>
      <c r="K8" s="9">
        <f t="shared" si="0"/>
        <v>100</v>
      </c>
      <c r="L8" s="9">
        <f t="shared" si="0"/>
        <v>100</v>
      </c>
      <c r="M8" s="9">
        <f t="shared" si="0"/>
        <v>100</v>
      </c>
      <c r="N8" s="9">
        <f t="shared" si="0"/>
        <v>100</v>
      </c>
      <c r="O8" s="9">
        <f t="shared" si="0"/>
        <v>100</v>
      </c>
      <c r="P8" s="9">
        <f t="shared" si="0"/>
        <v>100</v>
      </c>
    </row>
    <row r="9" spans="1:16" ht="67.5" customHeight="1">
      <c r="A9" s="207"/>
      <c r="B9" s="222"/>
      <c r="C9" s="61" t="str">
        <f>П1.Показатели!C8</f>
        <v>км</v>
      </c>
      <c r="D9" s="9">
        <f>П1.Показатели!F8</f>
        <v>159.05000000000001</v>
      </c>
      <c r="E9" s="9">
        <f>П1.Показатели!G8</f>
        <v>159.05000000000001</v>
      </c>
      <c r="F9" s="9">
        <f>П1.Показатели!H8</f>
        <v>159.85000000000002</v>
      </c>
      <c r="G9" s="9">
        <f>П1.Показатели!I8</f>
        <v>159.85000000000002</v>
      </c>
      <c r="H9" s="9">
        <f>П1.Показатели!J8</f>
        <v>159.85000000000002</v>
      </c>
      <c r="I9" s="9">
        <f>H9</f>
        <v>159.85000000000002</v>
      </c>
      <c r="J9" s="9">
        <f t="shared" ref="J9:P9" si="1">I9</f>
        <v>159.85000000000002</v>
      </c>
      <c r="K9" s="9">
        <f t="shared" si="1"/>
        <v>159.85000000000002</v>
      </c>
      <c r="L9" s="9">
        <f t="shared" si="1"/>
        <v>159.85000000000002</v>
      </c>
      <c r="M9" s="9">
        <f t="shared" si="1"/>
        <v>159.85000000000002</v>
      </c>
      <c r="N9" s="9">
        <f t="shared" si="1"/>
        <v>159.85000000000002</v>
      </c>
      <c r="O9" s="9">
        <f t="shared" si="1"/>
        <v>159.85000000000002</v>
      </c>
      <c r="P9" s="9">
        <f t="shared" si="1"/>
        <v>159.85000000000002</v>
      </c>
    </row>
    <row r="11" spans="1:16" ht="37.5" customHeight="1">
      <c r="A11" s="212" t="s">
        <v>18</v>
      </c>
      <c r="B11" s="219"/>
      <c r="C11" s="219"/>
      <c r="D11" s="219"/>
      <c r="L11" s="217" t="s">
        <v>17</v>
      </c>
      <c r="M11" s="217"/>
      <c r="N11" s="217"/>
      <c r="O11" s="217"/>
    </row>
  </sheetData>
  <mergeCells count="11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28"/>
  <sheetViews>
    <sheetView view="pageBreakPreview" zoomScaleNormal="100" zoomScaleSheetLayoutView="100" workbookViewId="0">
      <selection activeCell="A4" sqref="A4:K4"/>
    </sheetView>
  </sheetViews>
  <sheetFormatPr defaultColWidth="28.42578125" defaultRowHeight="14.25"/>
  <cols>
    <col min="1" max="1" width="6.85546875" style="6" customWidth="1"/>
    <col min="2" max="2" width="38.42578125" style="6" customWidth="1"/>
    <col min="3" max="3" width="13.140625" style="6" customWidth="1"/>
    <col min="4" max="4" width="11.42578125" style="6" customWidth="1"/>
    <col min="5" max="5" width="12.85546875" style="6" customWidth="1"/>
    <col min="6" max="6" width="15.42578125" style="6" bestFit="1" customWidth="1"/>
    <col min="7" max="7" width="14.85546875" style="6" bestFit="1" customWidth="1"/>
    <col min="8" max="8" width="16.140625" style="6" bestFit="1" customWidth="1"/>
    <col min="9" max="9" width="14.5703125" style="6" customWidth="1"/>
    <col min="10" max="10" width="12" style="6" customWidth="1"/>
    <col min="11" max="11" width="16.7109375" style="6" customWidth="1"/>
    <col min="12" max="16384" width="28.42578125" style="6"/>
  </cols>
  <sheetData>
    <row r="1" spans="1:11" ht="42.75" customHeight="1">
      <c r="H1" s="201" t="s">
        <v>354</v>
      </c>
      <c r="I1" s="201"/>
      <c r="J1" s="201"/>
      <c r="K1" s="201"/>
    </row>
    <row r="2" spans="1:11" ht="63" customHeight="1">
      <c r="H2" s="201" t="s">
        <v>117</v>
      </c>
      <c r="I2" s="201"/>
      <c r="J2" s="201"/>
      <c r="K2" s="201"/>
    </row>
    <row r="4" spans="1:11" ht="37.5" customHeight="1">
      <c r="A4" s="215" t="s">
        <v>69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</row>
    <row r="5" spans="1:11">
      <c r="A5" s="214" t="s">
        <v>12</v>
      </c>
      <c r="B5" s="214" t="s">
        <v>47</v>
      </c>
      <c r="C5" s="205" t="s">
        <v>315</v>
      </c>
      <c r="D5" s="205" t="s">
        <v>316</v>
      </c>
      <c r="E5" s="214" t="s">
        <v>48</v>
      </c>
      <c r="F5" s="214" t="s">
        <v>160</v>
      </c>
      <c r="G5" s="214"/>
      <c r="H5" s="214"/>
      <c r="I5" s="214"/>
      <c r="J5" s="214"/>
      <c r="K5" s="214"/>
    </row>
    <row r="6" spans="1:11" ht="63" customHeight="1">
      <c r="A6" s="214"/>
      <c r="B6" s="214"/>
      <c r="C6" s="207"/>
      <c r="D6" s="207"/>
      <c r="E6" s="214"/>
      <c r="F6" s="148" t="s">
        <v>319</v>
      </c>
      <c r="G6" s="148" t="s">
        <v>320</v>
      </c>
      <c r="H6" s="148" t="s">
        <v>321</v>
      </c>
      <c r="I6" s="148" t="s">
        <v>322</v>
      </c>
      <c r="J6" s="148" t="s">
        <v>323</v>
      </c>
      <c r="K6" s="24" t="s">
        <v>49</v>
      </c>
    </row>
    <row r="7" spans="1:11">
      <c r="A7" s="208" t="s">
        <v>90</v>
      </c>
      <c r="B7" s="209"/>
      <c r="C7" s="209"/>
      <c r="D7" s="209"/>
      <c r="E7" s="209"/>
      <c r="F7" s="209"/>
      <c r="G7" s="209"/>
      <c r="H7" s="209"/>
      <c r="I7" s="209"/>
      <c r="J7" s="209"/>
      <c r="K7" s="210"/>
    </row>
    <row r="8" spans="1:11" ht="42.75">
      <c r="A8" s="21" t="s">
        <v>29</v>
      </c>
      <c r="B8" s="55" t="s">
        <v>52</v>
      </c>
      <c r="C8" s="148" t="s">
        <v>318</v>
      </c>
      <c r="D8" s="148" t="s">
        <v>317</v>
      </c>
      <c r="E8" s="161">
        <f>E12</f>
        <v>0</v>
      </c>
      <c r="F8" s="161">
        <f t="shared" ref="F8:K8" si="0">F12</f>
        <v>126350841.67</v>
      </c>
      <c r="G8" s="161">
        <f t="shared" si="0"/>
        <v>50132000</v>
      </c>
      <c r="H8" s="161">
        <f t="shared" si="0"/>
        <v>126350841.67</v>
      </c>
      <c r="I8" s="161">
        <f t="shared" si="0"/>
        <v>4904474.18</v>
      </c>
      <c r="J8" s="161">
        <f t="shared" si="0"/>
        <v>0</v>
      </c>
      <c r="K8" s="161">
        <f t="shared" si="0"/>
        <v>307738157.52000004</v>
      </c>
    </row>
    <row r="9" spans="1:11" ht="15">
      <c r="A9" s="22"/>
      <c r="B9" s="25" t="s">
        <v>53</v>
      </c>
      <c r="C9" s="25"/>
      <c r="D9" s="25"/>
      <c r="E9" s="28"/>
      <c r="F9" s="29"/>
      <c r="G9" s="29"/>
      <c r="H9" s="29"/>
      <c r="I9" s="29"/>
      <c r="J9" s="29"/>
      <c r="K9" s="29"/>
    </row>
    <row r="10" spans="1:11" ht="15">
      <c r="A10" s="22"/>
      <c r="B10" s="25" t="s">
        <v>54</v>
      </c>
      <c r="C10" s="25"/>
      <c r="D10" s="25"/>
      <c r="E10" s="28"/>
      <c r="F10" s="28"/>
      <c r="G10" s="29"/>
      <c r="H10" s="28"/>
      <c r="I10" s="28"/>
      <c r="J10" s="28"/>
      <c r="K10" s="28"/>
    </row>
    <row r="11" spans="1:11" ht="15">
      <c r="A11" s="22"/>
      <c r="B11" s="25" t="s">
        <v>55</v>
      </c>
      <c r="C11" s="25"/>
      <c r="D11" s="25"/>
      <c r="E11" s="29"/>
      <c r="F11" s="29"/>
      <c r="G11" s="29"/>
      <c r="H11" s="29"/>
      <c r="I11" s="29"/>
      <c r="J11" s="29"/>
      <c r="K11" s="29"/>
    </row>
    <row r="12" spans="1:11" ht="15">
      <c r="A12" s="22"/>
      <c r="B12" s="25" t="s">
        <v>56</v>
      </c>
      <c r="C12" s="148" t="s">
        <v>318</v>
      </c>
      <c r="D12" s="148" t="s">
        <v>317</v>
      </c>
      <c r="E12" s="42">
        <v>0</v>
      </c>
      <c r="F12" s="42">
        <f>'Пр. 3 (3. РесОб.)'!D41</f>
        <v>126350841.67</v>
      </c>
      <c r="G12" s="37">
        <v>50132000</v>
      </c>
      <c r="H12" s="42">
        <f>'Пр. 4 (ПП1.Дороги.2.Мер.)'!G14</f>
        <v>126350841.67</v>
      </c>
      <c r="I12" s="42">
        <f>'Пр. 4 (ПП1.Дороги.2.Мер.)'!H14</f>
        <v>4904474.18</v>
      </c>
      <c r="J12" s="42">
        <v>0</v>
      </c>
      <c r="K12" s="42">
        <f>SUM(F12:J12)</f>
        <v>307738157.52000004</v>
      </c>
    </row>
    <row r="13" spans="1:11" ht="15">
      <c r="A13" s="22"/>
      <c r="B13" s="25" t="s">
        <v>57</v>
      </c>
      <c r="C13" s="25"/>
      <c r="D13" s="25"/>
      <c r="E13" s="28"/>
      <c r="F13" s="28"/>
      <c r="G13" s="29"/>
      <c r="H13" s="28"/>
      <c r="I13" s="28"/>
      <c r="J13" s="28"/>
      <c r="K13" s="28"/>
    </row>
    <row r="14" spans="1:11" ht="28.5">
      <c r="A14" s="21" t="s">
        <v>50</v>
      </c>
      <c r="B14" s="55" t="s">
        <v>51</v>
      </c>
      <c r="C14" s="148" t="s">
        <v>318</v>
      </c>
      <c r="D14" s="148">
        <v>2014</v>
      </c>
      <c r="E14" s="161">
        <f>E18</f>
        <v>0</v>
      </c>
      <c r="F14" s="161">
        <f t="shared" ref="F14:K14" si="1">F18</f>
        <v>1180000</v>
      </c>
      <c r="G14" s="161">
        <f t="shared" si="1"/>
        <v>15210000</v>
      </c>
      <c r="H14" s="161">
        <f t="shared" si="1"/>
        <v>21075356.390000001</v>
      </c>
      <c r="I14" s="161">
        <f t="shared" si="1"/>
        <v>0</v>
      </c>
      <c r="J14" s="161">
        <f t="shared" si="1"/>
        <v>0</v>
      </c>
      <c r="K14" s="161">
        <f t="shared" si="1"/>
        <v>37465356.390000001</v>
      </c>
    </row>
    <row r="15" spans="1:11" ht="15">
      <c r="A15" s="22"/>
      <c r="B15" s="25" t="s">
        <v>53</v>
      </c>
      <c r="C15" s="25"/>
      <c r="D15" s="25"/>
      <c r="E15" s="28"/>
      <c r="F15" s="29"/>
      <c r="G15" s="29"/>
      <c r="H15" s="29"/>
      <c r="I15" s="29"/>
      <c r="J15" s="29"/>
      <c r="K15" s="29"/>
    </row>
    <row r="16" spans="1:11" ht="15">
      <c r="A16" s="22"/>
      <c r="B16" s="25" t="s">
        <v>54</v>
      </c>
      <c r="C16" s="25"/>
      <c r="D16" s="25"/>
      <c r="E16" s="28"/>
      <c r="F16" s="28"/>
      <c r="G16" s="29"/>
      <c r="H16" s="28"/>
      <c r="I16" s="28"/>
      <c r="J16" s="28"/>
      <c r="K16" s="28"/>
    </row>
    <row r="17" spans="1:11" ht="15">
      <c r="A17" s="22"/>
      <c r="B17" s="25" t="s">
        <v>55</v>
      </c>
      <c r="C17" s="25"/>
      <c r="D17" s="25"/>
      <c r="E17" s="29"/>
      <c r="F17" s="29"/>
      <c r="G17" s="29"/>
      <c r="H17" s="29"/>
      <c r="I17" s="29"/>
      <c r="J17" s="29"/>
      <c r="K17" s="29"/>
    </row>
    <row r="18" spans="1:11" ht="15">
      <c r="A18" s="22"/>
      <c r="B18" s="25" t="s">
        <v>56</v>
      </c>
      <c r="C18" s="148" t="s">
        <v>318</v>
      </c>
      <c r="D18" s="148">
        <v>2014</v>
      </c>
      <c r="E18" s="42">
        <v>0</v>
      </c>
      <c r="F18" s="42">
        <v>1180000</v>
      </c>
      <c r="G18" s="37">
        <v>15210000</v>
      </c>
      <c r="H18" s="42">
        <f>'Пр. 4 (ПП1.Дороги.2.Мер.)'!G15</f>
        <v>21075356.390000001</v>
      </c>
      <c r="I18" s="42">
        <v>0</v>
      </c>
      <c r="J18" s="42">
        <v>0</v>
      </c>
      <c r="K18" s="42">
        <f>SUM(F18:J18)</f>
        <v>37465356.390000001</v>
      </c>
    </row>
    <row r="19" spans="1:11" ht="15">
      <c r="A19" s="22"/>
      <c r="B19" s="25" t="s">
        <v>57</v>
      </c>
      <c r="C19" s="25"/>
      <c r="D19" s="25"/>
      <c r="E19" s="28"/>
      <c r="F19" s="28"/>
      <c r="G19" s="29"/>
      <c r="H19" s="28"/>
      <c r="I19" s="28"/>
      <c r="J19" s="28"/>
      <c r="K19" s="28"/>
    </row>
    <row r="20" spans="1:11">
      <c r="A20" s="21"/>
      <c r="B20" s="55" t="s">
        <v>173</v>
      </c>
      <c r="C20" s="55"/>
      <c r="D20" s="55"/>
      <c r="E20" s="55"/>
      <c r="F20" s="55"/>
      <c r="G20" s="55"/>
      <c r="H20" s="55"/>
      <c r="I20" s="55"/>
      <c r="J20" s="55"/>
      <c r="K20" s="55"/>
    </row>
    <row r="21" spans="1:11" ht="15">
      <c r="A21" s="54"/>
      <c r="B21" s="25" t="s">
        <v>53</v>
      </c>
      <c r="C21" s="25"/>
      <c r="D21" s="25"/>
      <c r="E21" s="28"/>
      <c r="F21" s="29"/>
      <c r="G21" s="29"/>
      <c r="H21" s="29"/>
      <c r="I21" s="29"/>
      <c r="J21" s="29"/>
      <c r="K21" s="29"/>
    </row>
    <row r="22" spans="1:11" ht="15">
      <c r="A22" s="54"/>
      <c r="B22" s="25" t="s">
        <v>54</v>
      </c>
      <c r="C22" s="25"/>
      <c r="D22" s="25"/>
      <c r="E22" s="28"/>
      <c r="F22" s="28"/>
      <c r="G22" s="29"/>
      <c r="H22" s="28"/>
      <c r="I22" s="28"/>
      <c r="J22" s="28"/>
      <c r="K22" s="28"/>
    </row>
    <row r="23" spans="1:11" ht="15">
      <c r="A23" s="54"/>
      <c r="B23" s="25" t="s">
        <v>55</v>
      </c>
      <c r="C23" s="25"/>
      <c r="D23" s="25"/>
      <c r="E23" s="29"/>
      <c r="F23" s="29"/>
      <c r="G23" s="29"/>
      <c r="H23" s="29"/>
      <c r="I23" s="29"/>
      <c r="J23" s="29"/>
      <c r="K23" s="29"/>
    </row>
    <row r="24" spans="1:11" ht="15">
      <c r="A24" s="54"/>
      <c r="B24" s="25" t="s">
        <v>56</v>
      </c>
      <c r="C24" s="148" t="s">
        <v>318</v>
      </c>
      <c r="D24" s="148" t="s">
        <v>317</v>
      </c>
      <c r="E24" s="42">
        <f>E12+E18</f>
        <v>0</v>
      </c>
      <c r="F24" s="42">
        <f t="shared" ref="F24:K24" si="2">F12+F18</f>
        <v>127530841.67</v>
      </c>
      <c r="G24" s="42">
        <f t="shared" si="2"/>
        <v>65342000</v>
      </c>
      <c r="H24" s="42">
        <f t="shared" si="2"/>
        <v>147426198.06</v>
      </c>
      <c r="I24" s="42">
        <f t="shared" si="2"/>
        <v>4904474.18</v>
      </c>
      <c r="J24" s="42">
        <f t="shared" si="2"/>
        <v>0</v>
      </c>
      <c r="K24" s="42">
        <f t="shared" si="2"/>
        <v>345203513.91000003</v>
      </c>
    </row>
    <row r="25" spans="1:11" ht="15">
      <c r="A25" s="54"/>
      <c r="B25" s="25" t="s">
        <v>57</v>
      </c>
      <c r="C25" s="25"/>
      <c r="D25" s="25"/>
      <c r="E25" s="28"/>
      <c r="F25" s="28"/>
      <c r="G25" s="29"/>
      <c r="H25" s="28"/>
      <c r="I25" s="28"/>
      <c r="J25" s="28"/>
      <c r="K25" s="28"/>
    </row>
    <row r="26" spans="1:11" ht="15">
      <c r="A26" s="10"/>
      <c r="B26" s="14"/>
      <c r="C26" s="14"/>
      <c r="D26" s="14"/>
      <c r="E26" s="11"/>
      <c r="F26" s="11"/>
      <c r="G26" s="20"/>
      <c r="H26" s="11"/>
      <c r="I26" s="11"/>
      <c r="J26" s="11"/>
      <c r="K26" s="11"/>
    </row>
    <row r="28" spans="1:11" ht="37.5" customHeight="1">
      <c r="B28" s="212" t="s">
        <v>18</v>
      </c>
      <c r="C28" s="212"/>
      <c r="D28" s="212"/>
      <c r="E28" s="212"/>
      <c r="F28" s="26"/>
      <c r="G28" s="26"/>
      <c r="H28" s="26"/>
      <c r="I28" s="13" t="s">
        <v>17</v>
      </c>
    </row>
  </sheetData>
  <mergeCells count="11">
    <mergeCell ref="H1:K1"/>
    <mergeCell ref="H2:K2"/>
    <mergeCell ref="B28:E28"/>
    <mergeCell ref="F5:K5"/>
    <mergeCell ref="A4:K4"/>
    <mergeCell ref="A5:A6"/>
    <mergeCell ref="B5:B6"/>
    <mergeCell ref="E5:E6"/>
    <mergeCell ref="A7:K7"/>
    <mergeCell ref="C5:C6"/>
    <mergeCell ref="D5:D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5" orientation="landscape" r:id="rId1"/>
  <rowBreaks count="1" manualBreakCount="1">
    <brk id="1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00"/>
  <sheetViews>
    <sheetView view="pageBreakPreview" zoomScale="85" zoomScaleNormal="100" zoomScaleSheetLayoutView="85" workbookViewId="0">
      <selection activeCell="T6" sqref="T6:U6"/>
    </sheetView>
  </sheetViews>
  <sheetFormatPr defaultColWidth="9.140625" defaultRowHeight="15"/>
  <cols>
    <col min="1" max="1" width="18.140625" style="15" customWidth="1"/>
    <col min="2" max="2" width="40.85546875" style="16" customWidth="1"/>
    <col min="3" max="3" width="47.85546875" style="15" bestFit="1" customWidth="1"/>
    <col min="4" max="4" width="6.28515625" style="16" customWidth="1"/>
    <col min="5" max="5" width="5.7109375" style="16" customWidth="1"/>
    <col min="6" max="6" width="9.140625" style="16" customWidth="1"/>
    <col min="7" max="7" width="4.42578125" style="16" customWidth="1"/>
    <col min="8" max="10" width="15.42578125" style="16" hidden="1" customWidth="1"/>
    <col min="11" max="11" width="17.28515625" style="16" hidden="1" customWidth="1"/>
    <col min="12" max="13" width="12.5703125" style="16" hidden="1" customWidth="1"/>
    <col min="14" max="14" width="14.28515625" style="145" bestFit="1" customWidth="1"/>
    <col min="15" max="15" width="12.7109375" style="145" bestFit="1" customWidth="1"/>
    <col min="16" max="19" width="13.85546875" style="145" bestFit="1" customWidth="1"/>
    <col min="20" max="20" width="14.28515625" style="145" bestFit="1" customWidth="1"/>
    <col min="21" max="21" width="13.85546875" style="145" bestFit="1" customWidth="1"/>
    <col min="22" max="23" width="13.85546875" style="16" bestFit="1" customWidth="1"/>
    <col min="24" max="24" width="19" style="16" customWidth="1"/>
    <col min="25" max="16384" width="9.140625" style="15"/>
  </cols>
  <sheetData>
    <row r="1" spans="1:24" ht="51" customHeight="1">
      <c r="I1" s="241" t="s">
        <v>218</v>
      </c>
      <c r="J1" s="242"/>
      <c r="K1" s="242"/>
    </row>
    <row r="2" spans="1:24" ht="79.5" customHeight="1">
      <c r="I2" s="243" t="s">
        <v>107</v>
      </c>
      <c r="J2" s="243"/>
      <c r="K2" s="243"/>
      <c r="T2" s="250" t="s">
        <v>253</v>
      </c>
      <c r="U2" s="250"/>
      <c r="V2" s="250"/>
      <c r="W2" s="250"/>
      <c r="X2" s="250"/>
    </row>
    <row r="3" spans="1:24" ht="75" customHeight="1">
      <c r="A3" s="254" t="s">
        <v>254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</row>
    <row r="4" spans="1:24">
      <c r="A4" s="247" t="s">
        <v>33</v>
      </c>
      <c r="B4" s="247" t="s">
        <v>21</v>
      </c>
      <c r="C4" s="247" t="s">
        <v>0</v>
      </c>
      <c r="D4" s="247" t="s">
        <v>1</v>
      </c>
      <c r="E4" s="247"/>
      <c r="F4" s="247"/>
      <c r="G4" s="247"/>
      <c r="H4" s="247" t="s">
        <v>161</v>
      </c>
      <c r="I4" s="247"/>
      <c r="J4" s="247"/>
      <c r="K4" s="247"/>
      <c r="L4" s="251" t="s">
        <v>230</v>
      </c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 t="s">
        <v>231</v>
      </c>
    </row>
    <row r="5" spans="1:24" ht="15" customHeight="1">
      <c r="A5" s="247"/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51" t="s">
        <v>232</v>
      </c>
      <c r="M5" s="251"/>
      <c r="N5" s="251" t="s">
        <v>233</v>
      </c>
      <c r="O5" s="251"/>
      <c r="P5" s="251"/>
      <c r="Q5" s="251"/>
      <c r="R5" s="251"/>
      <c r="S5" s="251"/>
      <c r="T5" s="251"/>
      <c r="U5" s="251"/>
      <c r="V5" s="251" t="s">
        <v>46</v>
      </c>
      <c r="W5" s="251"/>
      <c r="X5" s="251"/>
    </row>
    <row r="6" spans="1:24" ht="15" customHeight="1">
      <c r="A6" s="247"/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51"/>
      <c r="M6" s="251"/>
      <c r="N6" s="252" t="s">
        <v>220</v>
      </c>
      <c r="O6" s="252"/>
      <c r="P6" s="252" t="s">
        <v>221</v>
      </c>
      <c r="Q6" s="252"/>
      <c r="R6" s="252" t="s">
        <v>222</v>
      </c>
      <c r="S6" s="252"/>
      <c r="T6" s="253" t="s">
        <v>223</v>
      </c>
      <c r="U6" s="253"/>
      <c r="V6" s="251"/>
      <c r="W6" s="251"/>
      <c r="X6" s="251"/>
    </row>
    <row r="7" spans="1:24" ht="60">
      <c r="A7" s="247"/>
      <c r="B7" s="247"/>
      <c r="C7" s="247"/>
      <c r="D7" s="131" t="s">
        <v>2</v>
      </c>
      <c r="E7" s="131" t="s">
        <v>19</v>
      </c>
      <c r="F7" s="131" t="s">
        <v>3</v>
      </c>
      <c r="G7" s="131" t="s">
        <v>4</v>
      </c>
      <c r="H7" s="131" t="s">
        <v>83</v>
      </c>
      <c r="I7" s="131" t="s">
        <v>84</v>
      </c>
      <c r="J7" s="131" t="s">
        <v>75</v>
      </c>
      <c r="K7" s="131" t="s">
        <v>5</v>
      </c>
      <c r="L7" s="196" t="s">
        <v>227</v>
      </c>
      <c r="M7" s="196" t="s">
        <v>226</v>
      </c>
      <c r="N7" s="110" t="s">
        <v>227</v>
      </c>
      <c r="O7" s="110" t="s">
        <v>226</v>
      </c>
      <c r="P7" s="110" t="s">
        <v>227</v>
      </c>
      <c r="Q7" s="110" t="s">
        <v>226</v>
      </c>
      <c r="R7" s="110" t="s">
        <v>227</v>
      </c>
      <c r="S7" s="110" t="s">
        <v>226</v>
      </c>
      <c r="T7" s="110" t="s">
        <v>227</v>
      </c>
      <c r="U7" s="110" t="s">
        <v>226</v>
      </c>
      <c r="V7" s="196" t="s">
        <v>224</v>
      </c>
      <c r="W7" s="196" t="s">
        <v>225</v>
      </c>
      <c r="X7" s="251"/>
    </row>
    <row r="8" spans="1:24" s="46" customFormat="1" ht="33" customHeight="1">
      <c r="A8" s="245" t="s">
        <v>81</v>
      </c>
      <c r="B8" s="245" t="s">
        <v>82</v>
      </c>
      <c r="C8" s="71" t="s">
        <v>108</v>
      </c>
      <c r="D8" s="77"/>
      <c r="E8" s="77"/>
      <c r="F8" s="77"/>
      <c r="G8" s="77"/>
      <c r="H8" s="72">
        <f>'Пр. 4 (ПП1.Дороги.2.Мер.)'!G19+'Пр. 5 (ПП2.БДД.2.Мер.)'!G18+ПП3.Трансп.2.Мер.!G11+'Пр. 6 (ПП4.Благ.2.Мер.)'!G18</f>
        <v>477277896.12000006</v>
      </c>
      <c r="I8" s="72">
        <f>'Пр. 4 (ПП1.Дороги.2.Мер.)'!H19+'Пр. 5 (ПП2.БДД.2.Мер.)'!H18+ПП3.Трансп.2.Мер.!H11+'Пр. 6 (ПП4.Благ.2.Мер.)'!H18</f>
        <v>249463054.18000001</v>
      </c>
      <c r="J8" s="72">
        <f>'Пр. 4 (ПП1.Дороги.2.Мер.)'!I19+'Пр. 5 (ПП2.БДД.2.Мер.)'!I18+ПП3.Трансп.2.Мер.!I11+'Пр. 6 (ПП4.Благ.2.Мер.)'!I18</f>
        <v>239558580</v>
      </c>
      <c r="K8" s="72">
        <f>'Пр. 4 (ПП1.Дороги.2.Мер.)'!J19+'Пр. 5 (ПП2.БДД.2.Мер.)'!J18+ПП3.Трансп.2.Мер.!J11+'Пр. 6 (ПП4.Благ.2.Мер.)'!J18</f>
        <v>966299530.29999995</v>
      </c>
      <c r="L8" s="197"/>
      <c r="M8" s="197"/>
      <c r="N8" s="102">
        <f>N11+N38+N65+N71</f>
        <v>94953000.550000012</v>
      </c>
      <c r="O8" s="102">
        <f t="shared" ref="O8:W8" si="0">O11+O38+O65+O71</f>
        <v>86009137.769999996</v>
      </c>
      <c r="P8" s="102">
        <f t="shared" si="0"/>
        <v>209741921.29000002</v>
      </c>
      <c r="Q8" s="102">
        <f t="shared" si="0"/>
        <v>202333467.44999999</v>
      </c>
      <c r="R8" s="102">
        <f t="shared" si="0"/>
        <v>323933286.02999997</v>
      </c>
      <c r="S8" s="102">
        <f t="shared" si="0"/>
        <v>314509719.17000002</v>
      </c>
      <c r="T8" s="102">
        <f t="shared" si="0"/>
        <v>477277896.12000006</v>
      </c>
      <c r="U8" s="102">
        <f t="shared" si="0"/>
        <v>474838981.79000002</v>
      </c>
      <c r="V8" s="102">
        <f t="shared" si="0"/>
        <v>249463054.18000001</v>
      </c>
      <c r="W8" s="102">
        <f t="shared" si="0"/>
        <v>239558580</v>
      </c>
      <c r="X8" s="229"/>
    </row>
    <row r="9" spans="1:24" s="46" customFormat="1">
      <c r="A9" s="246"/>
      <c r="B9" s="246"/>
      <c r="C9" s="71" t="s">
        <v>7</v>
      </c>
      <c r="D9" s="77"/>
      <c r="E9" s="77"/>
      <c r="F9" s="77"/>
      <c r="G9" s="77"/>
      <c r="H9" s="72"/>
      <c r="I9" s="72"/>
      <c r="J9" s="72"/>
      <c r="K9" s="72"/>
      <c r="L9" s="197"/>
      <c r="M9" s="197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230"/>
    </row>
    <row r="10" spans="1:24" s="46" customFormat="1">
      <c r="A10" s="246"/>
      <c r="B10" s="246"/>
      <c r="C10" s="71" t="s">
        <v>91</v>
      </c>
      <c r="D10" s="77"/>
      <c r="E10" s="77"/>
      <c r="F10" s="77"/>
      <c r="G10" s="77"/>
      <c r="H10" s="72">
        <f>'Пр. 4 (ПП1.Дороги.2.Мер.)'!G21+'Пр. 5 (ПП2.БДД.2.Мер.)'!G20+ПП3.Трансп.2.Мер.!G13+'Пр. 6 (ПП4.Благ.2.Мер.)'!G20</f>
        <v>477277896.12000006</v>
      </c>
      <c r="I10" s="72">
        <f>'Пр. 4 (ПП1.Дороги.2.Мер.)'!H21+'Пр. 5 (ПП2.БДД.2.Мер.)'!H20+ПП3.Трансп.2.Мер.!H13+'Пр. 6 (ПП4.Благ.2.Мер.)'!H20</f>
        <v>249463054.18000001</v>
      </c>
      <c r="J10" s="72">
        <f>'Пр. 4 (ПП1.Дороги.2.Мер.)'!I21+'Пр. 5 (ПП2.БДД.2.Мер.)'!I20+ПП3.Трансп.2.Мер.!I13+'Пр. 6 (ПП4.Благ.2.Мер.)'!I20</f>
        <v>239558580</v>
      </c>
      <c r="K10" s="72">
        <f>'Пр. 4 (ПП1.Дороги.2.Мер.)'!J21+'Пр. 5 (ПП2.БДД.2.Мер.)'!J20+ПП3.Трансп.2.Мер.!J13+'Пр. 6 (ПП4.Благ.2.Мер.)'!J20</f>
        <v>966299530.29999995</v>
      </c>
      <c r="L10" s="197"/>
      <c r="M10" s="197"/>
      <c r="N10" s="102">
        <f>N13+N40+N67+N73</f>
        <v>94953000.550000012</v>
      </c>
      <c r="O10" s="102">
        <f t="shared" ref="O10:W10" si="1">O13+O40+O67+O73</f>
        <v>86009137.769999996</v>
      </c>
      <c r="P10" s="102">
        <f t="shared" si="1"/>
        <v>209741921.29000002</v>
      </c>
      <c r="Q10" s="102">
        <f t="shared" si="1"/>
        <v>202333467.44999999</v>
      </c>
      <c r="R10" s="102">
        <f t="shared" si="1"/>
        <v>323933286.02999997</v>
      </c>
      <c r="S10" s="102">
        <f t="shared" si="1"/>
        <v>314509719.17000002</v>
      </c>
      <c r="T10" s="102">
        <f t="shared" si="1"/>
        <v>477277896.12000006</v>
      </c>
      <c r="U10" s="102">
        <f t="shared" si="1"/>
        <v>474838981.79000002</v>
      </c>
      <c r="V10" s="102">
        <f t="shared" si="1"/>
        <v>249463054.18000001</v>
      </c>
      <c r="W10" s="102">
        <f t="shared" si="1"/>
        <v>239558580</v>
      </c>
      <c r="X10" s="231"/>
    </row>
    <row r="11" spans="1:24" ht="28.5">
      <c r="A11" s="244" t="s">
        <v>8</v>
      </c>
      <c r="B11" s="237" t="s">
        <v>126</v>
      </c>
      <c r="C11" s="71" t="s">
        <v>42</v>
      </c>
      <c r="D11" s="77"/>
      <c r="E11" s="77"/>
      <c r="F11" s="77"/>
      <c r="G11" s="77"/>
      <c r="H11" s="72">
        <f>'Пр. 4 (ПП1.Дороги.2.Мер.)'!G19</f>
        <v>345401118.16000003</v>
      </c>
      <c r="I11" s="72">
        <f>'Пр. 4 (ПП1.Дороги.2.Мер.)'!H19</f>
        <v>122281627.18000001</v>
      </c>
      <c r="J11" s="72">
        <f>'Пр. 4 (ПП1.Дороги.2.Мер.)'!I19</f>
        <v>112377153</v>
      </c>
      <c r="K11" s="72">
        <f>'Пр. 4 (ПП1.Дороги.2.Мер.)'!J19</f>
        <v>580059898.34000003</v>
      </c>
      <c r="L11" s="197"/>
      <c r="M11" s="197"/>
      <c r="N11" s="102">
        <f>N14+N17+N20+N23+N26+N29+N32+N35</f>
        <v>50694182.210000001</v>
      </c>
      <c r="O11" s="102">
        <f t="shared" ref="O11:U11" si="2">O14+O17+O20+O23+O26+O29+O32+O35</f>
        <v>50271442.100000001</v>
      </c>
      <c r="P11" s="102">
        <f t="shared" si="2"/>
        <v>146964695.14000002</v>
      </c>
      <c r="Q11" s="102">
        <f t="shared" si="2"/>
        <v>139854824.07999998</v>
      </c>
      <c r="R11" s="102">
        <f t="shared" si="2"/>
        <v>235217276.50999999</v>
      </c>
      <c r="S11" s="102">
        <f t="shared" si="2"/>
        <v>228815852.36000001</v>
      </c>
      <c r="T11" s="102">
        <f t="shared" si="2"/>
        <v>345401118.16000003</v>
      </c>
      <c r="U11" s="102">
        <f t="shared" si="2"/>
        <v>344112755.09000003</v>
      </c>
      <c r="V11" s="102">
        <f>I11</f>
        <v>122281627.18000001</v>
      </c>
      <c r="W11" s="102">
        <f>J11</f>
        <v>112377153</v>
      </c>
      <c r="X11" s="229"/>
    </row>
    <row r="12" spans="1:24">
      <c r="A12" s="244"/>
      <c r="B12" s="237"/>
      <c r="C12" s="71" t="s">
        <v>7</v>
      </c>
      <c r="D12" s="77"/>
      <c r="E12" s="77"/>
      <c r="F12" s="77"/>
      <c r="G12" s="77"/>
      <c r="H12" s="72"/>
      <c r="I12" s="72"/>
      <c r="J12" s="72"/>
      <c r="K12" s="72"/>
      <c r="L12" s="197"/>
      <c r="M12" s="197"/>
      <c r="N12" s="102"/>
      <c r="O12" s="102"/>
      <c r="P12" s="102"/>
      <c r="Q12" s="102"/>
      <c r="R12" s="102"/>
      <c r="S12" s="102"/>
      <c r="T12" s="102"/>
      <c r="U12" s="108"/>
      <c r="V12" s="136"/>
      <c r="W12" s="136"/>
      <c r="X12" s="230"/>
    </row>
    <row r="13" spans="1:24">
      <c r="A13" s="244"/>
      <c r="B13" s="237"/>
      <c r="C13" s="71" t="str">
        <f>'Пр. 4 (ПП1.Дороги.2.Мер.)'!B21</f>
        <v>Администрация ЗАТО г. Железногорск</v>
      </c>
      <c r="D13" s="77"/>
      <c r="E13" s="77"/>
      <c r="F13" s="77"/>
      <c r="G13" s="77"/>
      <c r="H13" s="72">
        <f>'Пр. 4 (ПП1.Дороги.2.Мер.)'!G21</f>
        <v>345401118.16000003</v>
      </c>
      <c r="I13" s="72">
        <f>'Пр. 4 (ПП1.Дороги.2.Мер.)'!H21</f>
        <v>122281627.18000001</v>
      </c>
      <c r="J13" s="72">
        <f>'Пр. 4 (ПП1.Дороги.2.Мер.)'!I21</f>
        <v>112377153</v>
      </c>
      <c r="K13" s="72">
        <f>'Пр. 4 (ПП1.Дороги.2.Мер.)'!J21</f>
        <v>580059898.34000003</v>
      </c>
      <c r="L13" s="197"/>
      <c r="M13" s="197"/>
      <c r="N13" s="102">
        <f>N16+N19+N22+N25+N28+N31+N34+N37</f>
        <v>50694182.210000001</v>
      </c>
      <c r="O13" s="102">
        <f t="shared" ref="O13:U13" si="3">O16+O19+O22+O25+O28+O31+O34+O37</f>
        <v>50271442.100000001</v>
      </c>
      <c r="P13" s="102">
        <f t="shared" si="3"/>
        <v>146964695.14000002</v>
      </c>
      <c r="Q13" s="102">
        <f t="shared" si="3"/>
        <v>139854824.07999998</v>
      </c>
      <c r="R13" s="102">
        <f t="shared" si="3"/>
        <v>235217276.50999999</v>
      </c>
      <c r="S13" s="102">
        <f t="shared" si="3"/>
        <v>228815852.36000001</v>
      </c>
      <c r="T13" s="102">
        <f t="shared" si="3"/>
        <v>345401118.16000003</v>
      </c>
      <c r="U13" s="102">
        <f t="shared" si="3"/>
        <v>344112755.09000003</v>
      </c>
      <c r="V13" s="102">
        <f>I13</f>
        <v>122281627.18000001</v>
      </c>
      <c r="W13" s="102">
        <f>J13</f>
        <v>112377153</v>
      </c>
      <c r="X13" s="231"/>
    </row>
    <row r="14" spans="1:24" ht="45" customHeight="1">
      <c r="A14" s="235" t="s">
        <v>35</v>
      </c>
      <c r="B14" s="235" t="str">
        <f>'Пр. 4 (ПП1.Дороги.2.Мер.)'!A10</f>
        <v>1.2. Софинансирование расходов на 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v>
      </c>
      <c r="C14" s="73" t="s">
        <v>9</v>
      </c>
      <c r="D14" s="78"/>
      <c r="E14" s="78"/>
      <c r="F14" s="78"/>
      <c r="G14" s="78"/>
      <c r="H14" s="74">
        <f t="shared" ref="H14:K14" si="4">H16</f>
        <v>70444449</v>
      </c>
      <c r="I14" s="74">
        <f t="shared" si="4"/>
        <v>72434449</v>
      </c>
      <c r="J14" s="74">
        <f t="shared" si="4"/>
        <v>72434449</v>
      </c>
      <c r="K14" s="74">
        <f t="shared" si="4"/>
        <v>215313347</v>
      </c>
      <c r="L14" s="197"/>
      <c r="M14" s="197"/>
      <c r="N14" s="108">
        <f>N16</f>
        <v>30280338.129999999</v>
      </c>
      <c r="O14" s="108">
        <f t="shared" ref="O14:S14" si="5">O16</f>
        <v>29857732.960000001</v>
      </c>
      <c r="P14" s="108">
        <f>P16</f>
        <v>52220677.899999999</v>
      </c>
      <c r="Q14" s="108">
        <f t="shared" si="5"/>
        <v>52220677</v>
      </c>
      <c r="R14" s="108">
        <f t="shared" si="5"/>
        <v>62523965.020000003</v>
      </c>
      <c r="S14" s="108">
        <f t="shared" si="5"/>
        <v>62523965.020000003</v>
      </c>
      <c r="T14" s="108">
        <f>H14</f>
        <v>70444449</v>
      </c>
      <c r="U14" s="108">
        <f>U16</f>
        <v>70442941.609999999</v>
      </c>
      <c r="V14" s="108">
        <f>I14</f>
        <v>72434449</v>
      </c>
      <c r="W14" s="108">
        <f>J14</f>
        <v>72434449</v>
      </c>
      <c r="X14" s="229"/>
    </row>
    <row r="15" spans="1:24">
      <c r="A15" s="236"/>
      <c r="B15" s="235"/>
      <c r="C15" s="73" t="s">
        <v>7</v>
      </c>
      <c r="D15" s="78"/>
      <c r="E15" s="78"/>
      <c r="F15" s="78"/>
      <c r="G15" s="78"/>
      <c r="H15" s="74"/>
      <c r="I15" s="74"/>
      <c r="J15" s="74"/>
      <c r="K15" s="74"/>
      <c r="L15" s="197"/>
      <c r="M15" s="197"/>
      <c r="N15" s="108"/>
      <c r="O15" s="108"/>
      <c r="P15" s="108"/>
      <c r="Q15" s="108"/>
      <c r="R15" s="108"/>
      <c r="S15" s="108"/>
      <c r="T15" s="108"/>
      <c r="U15" s="108"/>
      <c r="V15" s="197"/>
      <c r="W15" s="197"/>
      <c r="X15" s="230"/>
    </row>
    <row r="16" spans="1:24">
      <c r="A16" s="236"/>
      <c r="B16" s="235"/>
      <c r="C16" s="73" t="str">
        <f>'Пр. 4 (ПП1.Дороги.2.Мер.)'!B10</f>
        <v>Администрация ЗАТО г. Железногорск</v>
      </c>
      <c r="D16" s="79" t="str">
        <f>'Пр. 4 (ПП1.Дороги.2.Мер.)'!C10</f>
        <v>009</v>
      </c>
      <c r="E16" s="79" t="str">
        <f>'Пр. 4 (ПП1.Дороги.2.Мер.)'!D10</f>
        <v>0409</v>
      </c>
      <c r="F16" s="79" t="str">
        <f>'Пр. 4 (ПП1.Дороги.2.Мер.)'!E10</f>
        <v>1210001</v>
      </c>
      <c r="G16" s="79" t="str">
        <f>'Пр. 4 (ПП1.Дороги.2.Мер.)'!F10</f>
        <v>244</v>
      </c>
      <c r="H16" s="74">
        <f>'Пр. 4 (ПП1.Дороги.2.Мер.)'!G10</f>
        <v>70444449</v>
      </c>
      <c r="I16" s="74">
        <f>'Пр. 4 (ПП1.Дороги.2.Мер.)'!H10</f>
        <v>72434449</v>
      </c>
      <c r="J16" s="74">
        <f>'Пр. 4 (ПП1.Дороги.2.Мер.)'!I10</f>
        <v>72434449</v>
      </c>
      <c r="K16" s="74">
        <f>'Пр. 4 (ПП1.Дороги.2.Мер.)'!J10</f>
        <v>215313347</v>
      </c>
      <c r="L16" s="197"/>
      <c r="M16" s="197"/>
      <c r="N16" s="108">
        <v>30280338.129999999</v>
      </c>
      <c r="O16" s="108">
        <v>29857732.960000001</v>
      </c>
      <c r="P16" s="108">
        <v>52220677.899999999</v>
      </c>
      <c r="Q16" s="108">
        <v>52220677</v>
      </c>
      <c r="R16" s="108">
        <v>62523965.020000003</v>
      </c>
      <c r="S16" s="108">
        <v>62523965.020000003</v>
      </c>
      <c r="T16" s="108">
        <f t="shared" ref="T16" si="6">H16</f>
        <v>70444449</v>
      </c>
      <c r="U16" s="108">
        <v>70442941.609999999</v>
      </c>
      <c r="V16" s="108">
        <f>I16</f>
        <v>72434449</v>
      </c>
      <c r="W16" s="108">
        <f>J16</f>
        <v>72434449</v>
      </c>
      <c r="X16" s="231"/>
    </row>
    <row r="17" spans="1:24" ht="45.75" customHeight="1">
      <c r="A17" s="235" t="s">
        <v>36</v>
      </c>
      <c r="B17" s="235" t="str">
        <f>'Пр. 4 (ПП1.Дороги.2.Мер.)'!A12</f>
        <v>1.4. Расходы на 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v>
      </c>
      <c r="C17" s="73" t="s">
        <v>9</v>
      </c>
      <c r="D17" s="79"/>
      <c r="E17" s="79"/>
      <c r="F17" s="79"/>
      <c r="G17" s="79"/>
      <c r="H17" s="74">
        <f>H19</f>
        <v>39942704</v>
      </c>
      <c r="I17" s="74">
        <f t="shared" ref="I17:K17" si="7">I19</f>
        <v>0</v>
      </c>
      <c r="J17" s="74">
        <f t="shared" si="7"/>
        <v>0</v>
      </c>
      <c r="K17" s="74">
        <f t="shared" si="7"/>
        <v>39942704</v>
      </c>
      <c r="L17" s="135"/>
      <c r="M17" s="135"/>
      <c r="N17" s="38">
        <f>N19</f>
        <v>1911349.08</v>
      </c>
      <c r="O17" s="38">
        <f t="shared" ref="O17:S17" si="8">O19</f>
        <v>1911214.14</v>
      </c>
      <c r="P17" s="38">
        <f t="shared" si="8"/>
        <v>23333543.5</v>
      </c>
      <c r="Q17" s="38">
        <f t="shared" si="8"/>
        <v>23333538.850000001</v>
      </c>
      <c r="R17" s="38">
        <f t="shared" si="8"/>
        <v>34917734.759999998</v>
      </c>
      <c r="S17" s="38">
        <f t="shared" si="8"/>
        <v>34724513.920000002</v>
      </c>
      <c r="T17" s="38">
        <f t="shared" ref="T17:T78" si="9">H17</f>
        <v>39942704</v>
      </c>
      <c r="U17" s="38">
        <f>U19</f>
        <v>39942703.979999997</v>
      </c>
      <c r="V17" s="38">
        <f>I17</f>
        <v>0</v>
      </c>
      <c r="W17" s="38">
        <f>J17</f>
        <v>0</v>
      </c>
      <c r="X17" s="223"/>
    </row>
    <row r="18" spans="1:24">
      <c r="A18" s="235"/>
      <c r="B18" s="235"/>
      <c r="C18" s="73" t="s">
        <v>7</v>
      </c>
      <c r="D18" s="79"/>
      <c r="E18" s="79"/>
      <c r="F18" s="79"/>
      <c r="G18" s="79"/>
      <c r="H18" s="74"/>
      <c r="I18" s="74"/>
      <c r="J18" s="74"/>
      <c r="K18" s="74"/>
      <c r="L18" s="135"/>
      <c r="M18" s="135"/>
      <c r="N18" s="146"/>
      <c r="O18" s="146"/>
      <c r="P18" s="146"/>
      <c r="Q18" s="146"/>
      <c r="R18" s="38"/>
      <c r="S18" s="38"/>
      <c r="T18" s="38"/>
      <c r="U18" s="38"/>
      <c r="V18" s="135"/>
      <c r="W18" s="135"/>
      <c r="X18" s="224"/>
    </row>
    <row r="19" spans="1:24">
      <c r="A19" s="235"/>
      <c r="B19" s="235"/>
      <c r="C19" s="73" t="str">
        <f>'Пр. 4 (ПП1.Дороги.2.Мер.)'!B12</f>
        <v>Администрация ЗАТО г. Железногорск</v>
      </c>
      <c r="D19" s="79" t="str">
        <f>'Пр. 4 (ПП1.Дороги.2.Мер.)'!C12</f>
        <v>009</v>
      </c>
      <c r="E19" s="79" t="str">
        <f>'Пр. 4 (ПП1.Дороги.2.Мер.)'!D12</f>
        <v>0409</v>
      </c>
      <c r="F19" s="79">
        <f>'Пр. 4 (ПП1.Дороги.2.Мер.)'!E12</f>
        <v>1210005</v>
      </c>
      <c r="G19" s="79" t="str">
        <f>'Пр. 4 (ПП1.Дороги.2.Мер.)'!F12</f>
        <v>244</v>
      </c>
      <c r="H19" s="74">
        <f>'Пр. 4 (ПП1.Дороги.2.Мер.)'!G12</f>
        <v>39942704</v>
      </c>
      <c r="I19" s="74">
        <f>'Пр. 4 (ПП1.Дороги.2.Мер.)'!H12</f>
        <v>0</v>
      </c>
      <c r="J19" s="74">
        <f>'Пр. 4 (ПП1.Дороги.2.Мер.)'!I12</f>
        <v>0</v>
      </c>
      <c r="K19" s="74">
        <f>'Пр. 4 (ПП1.Дороги.2.Мер.)'!J12</f>
        <v>39942704</v>
      </c>
      <c r="L19" s="135"/>
      <c r="M19" s="135"/>
      <c r="N19" s="38">
        <v>1911349.08</v>
      </c>
      <c r="O19" s="38">
        <v>1911214.14</v>
      </c>
      <c r="P19" s="38">
        <v>23333543.5</v>
      </c>
      <c r="Q19" s="38">
        <v>23333538.850000001</v>
      </c>
      <c r="R19" s="38">
        <v>34917734.759999998</v>
      </c>
      <c r="S19" s="38">
        <v>34724513.920000002</v>
      </c>
      <c r="T19" s="38">
        <f t="shared" si="9"/>
        <v>39942704</v>
      </c>
      <c r="U19" s="38">
        <v>39942703.979999997</v>
      </c>
      <c r="V19" s="38">
        <f>I19</f>
        <v>0</v>
      </c>
      <c r="W19" s="38">
        <f>J19</f>
        <v>0</v>
      </c>
      <c r="X19" s="225"/>
    </row>
    <row r="20" spans="1:24" ht="30">
      <c r="A20" s="235" t="s">
        <v>37</v>
      </c>
      <c r="B20" s="235" t="str">
        <f>'Пр. 4 (ПП1.Дороги.2.Мер.)'!A14</f>
        <v>2.1. Реконструкция автомобильной дороги ул. Красноярская (от КПП-1 - ул. Промышленная) за счет средств муниципального дорожного фонда</v>
      </c>
      <c r="C20" s="73" t="s">
        <v>9</v>
      </c>
      <c r="D20" s="78"/>
      <c r="E20" s="78"/>
      <c r="F20" s="78"/>
      <c r="G20" s="78"/>
      <c r="H20" s="74">
        <f>H22</f>
        <v>126350841.67</v>
      </c>
      <c r="I20" s="74">
        <f t="shared" ref="I20:K20" si="10">I22</f>
        <v>4904474.18</v>
      </c>
      <c r="J20" s="74">
        <f t="shared" si="10"/>
        <v>0</v>
      </c>
      <c r="K20" s="74">
        <f t="shared" si="10"/>
        <v>131255315.84999999</v>
      </c>
      <c r="L20" s="135"/>
      <c r="M20" s="135"/>
      <c r="N20" s="38">
        <f>N22</f>
        <v>10000000</v>
      </c>
      <c r="O20" s="38">
        <f t="shared" ref="O20:S20" si="11">O22</f>
        <v>10000000</v>
      </c>
      <c r="P20" s="38">
        <f t="shared" si="11"/>
        <v>39986752.640000001</v>
      </c>
      <c r="Q20" s="38">
        <f t="shared" si="11"/>
        <v>32893387.129999995</v>
      </c>
      <c r="R20" s="38">
        <f t="shared" si="11"/>
        <v>67813838.989999995</v>
      </c>
      <c r="S20" s="38">
        <f t="shared" si="11"/>
        <v>67953406.340000004</v>
      </c>
      <c r="T20" s="38">
        <f t="shared" si="9"/>
        <v>126350841.67</v>
      </c>
      <c r="U20" s="38">
        <f>U22</f>
        <v>125063986.01000001</v>
      </c>
      <c r="V20" s="38">
        <f>I20</f>
        <v>4904474.18</v>
      </c>
      <c r="W20" s="38">
        <f>J20</f>
        <v>0</v>
      </c>
      <c r="X20" s="223"/>
    </row>
    <row r="21" spans="1:24">
      <c r="A21" s="236"/>
      <c r="B21" s="235"/>
      <c r="C21" s="73" t="s">
        <v>7</v>
      </c>
      <c r="D21" s="78"/>
      <c r="E21" s="78"/>
      <c r="F21" s="78"/>
      <c r="G21" s="78"/>
      <c r="H21" s="74"/>
      <c r="I21" s="74"/>
      <c r="J21" s="74"/>
      <c r="K21" s="74"/>
      <c r="L21" s="135"/>
      <c r="M21" s="135"/>
      <c r="N21" s="38"/>
      <c r="O21" s="38"/>
      <c r="P21" s="38"/>
      <c r="Q21" s="38"/>
      <c r="R21" s="38"/>
      <c r="S21" s="38"/>
      <c r="T21" s="38"/>
      <c r="U21" s="38"/>
      <c r="V21" s="135"/>
      <c r="W21" s="135"/>
      <c r="X21" s="224"/>
    </row>
    <row r="22" spans="1:24">
      <c r="A22" s="236"/>
      <c r="B22" s="235"/>
      <c r="C22" s="73" t="str">
        <f>'Пр. 4 (ПП1.Дороги.2.Мер.)'!B14</f>
        <v>Администрация ЗАТО г. Железногорск</v>
      </c>
      <c r="D22" s="79" t="str">
        <f>'Пр. 4 (ПП1.Дороги.2.Мер.)'!C14</f>
        <v>009</v>
      </c>
      <c r="E22" s="79" t="str">
        <f>'Пр. 4 (ПП1.Дороги.2.Мер.)'!D14</f>
        <v>0409</v>
      </c>
      <c r="F22" s="79" t="str">
        <f>'Пр. 4 (ПП1.Дороги.2.Мер.)'!E14</f>
        <v>1210002</v>
      </c>
      <c r="G22" s="79">
        <f>'Пр. 4 (ПП1.Дороги.2.Мер.)'!F14</f>
        <v>414</v>
      </c>
      <c r="H22" s="74">
        <f>'Пр. 4 (ПП1.Дороги.2.Мер.)'!G14</f>
        <v>126350841.67</v>
      </c>
      <c r="I22" s="74">
        <f>'Пр. 4 (ПП1.Дороги.2.Мер.)'!H14</f>
        <v>4904474.18</v>
      </c>
      <c r="J22" s="74">
        <f>'Пр. 4 (ПП1.Дороги.2.Мер.)'!I14</f>
        <v>0</v>
      </c>
      <c r="K22" s="74">
        <f>'Пр. 4 (ПП1.Дороги.2.Мер.)'!J14</f>
        <v>131255315.84999999</v>
      </c>
      <c r="L22" s="135"/>
      <c r="M22" s="135"/>
      <c r="N22" s="38">
        <v>10000000</v>
      </c>
      <c r="O22" s="38">
        <v>10000000</v>
      </c>
      <c r="P22" s="38">
        <v>39986752.640000001</v>
      </c>
      <c r="Q22" s="38">
        <f>(32869.32064+24.06649)*1000</f>
        <v>32893387.129999995</v>
      </c>
      <c r="R22" s="38">
        <v>67813838.989999995</v>
      </c>
      <c r="S22" s="38">
        <v>67953406.340000004</v>
      </c>
      <c r="T22" s="38">
        <f t="shared" si="9"/>
        <v>126350841.67</v>
      </c>
      <c r="U22" s="38">
        <v>125063986.01000001</v>
      </c>
      <c r="V22" s="38">
        <f>I22</f>
        <v>4904474.18</v>
      </c>
      <c r="W22" s="38">
        <f>J22</f>
        <v>0</v>
      </c>
      <c r="X22" s="225"/>
    </row>
    <row r="23" spans="1:24" ht="30">
      <c r="A23" s="235" t="s">
        <v>163</v>
      </c>
      <c r="B23" s="235" t="str">
        <f>'Пр. 4 (ПП1.Дороги.2.Мер.)'!A15</f>
        <v>2.2. Строительство транспортной развязки в районе УПП за счет средств муниципального дорожного фонда</v>
      </c>
      <c r="C23" s="73" t="s">
        <v>9</v>
      </c>
      <c r="D23" s="78"/>
      <c r="E23" s="78"/>
      <c r="F23" s="78"/>
      <c r="G23" s="78"/>
      <c r="H23" s="74">
        <f>H25</f>
        <v>21075356.390000001</v>
      </c>
      <c r="I23" s="74">
        <f t="shared" ref="I23:K23" si="12">I25</f>
        <v>0</v>
      </c>
      <c r="J23" s="74">
        <f t="shared" si="12"/>
        <v>0</v>
      </c>
      <c r="K23" s="74">
        <f t="shared" si="12"/>
        <v>21075356.390000001</v>
      </c>
      <c r="L23" s="135"/>
      <c r="M23" s="135"/>
      <c r="N23" s="38">
        <f>N25</f>
        <v>0</v>
      </c>
      <c r="O23" s="38">
        <f t="shared" ref="O23:S23" si="13">O25</f>
        <v>0</v>
      </c>
      <c r="P23" s="38">
        <f t="shared" si="13"/>
        <v>8662479.6600000001</v>
      </c>
      <c r="Q23" s="38">
        <f t="shared" si="13"/>
        <v>8645979.6600000001</v>
      </c>
      <c r="R23" s="38">
        <f t="shared" si="13"/>
        <v>20980377.379999999</v>
      </c>
      <c r="S23" s="38">
        <f t="shared" si="13"/>
        <v>14900974.689999999</v>
      </c>
      <c r="T23" s="38">
        <f t="shared" si="9"/>
        <v>21075356.390000001</v>
      </c>
      <c r="U23" s="38">
        <f>U25</f>
        <v>21075356.390000001</v>
      </c>
      <c r="V23" s="38">
        <f>I23</f>
        <v>0</v>
      </c>
      <c r="W23" s="38">
        <f>J23</f>
        <v>0</v>
      </c>
      <c r="X23" s="223"/>
    </row>
    <row r="24" spans="1:24">
      <c r="A24" s="236"/>
      <c r="B24" s="235"/>
      <c r="C24" s="73" t="s">
        <v>7</v>
      </c>
      <c r="D24" s="78"/>
      <c r="E24" s="78"/>
      <c r="F24" s="78"/>
      <c r="G24" s="78"/>
      <c r="H24" s="74"/>
      <c r="I24" s="74"/>
      <c r="J24" s="74"/>
      <c r="K24" s="74"/>
      <c r="L24" s="135"/>
      <c r="M24" s="135"/>
      <c r="N24" s="38"/>
      <c r="O24" s="38"/>
      <c r="P24" s="38"/>
      <c r="Q24" s="38"/>
      <c r="R24" s="38"/>
      <c r="S24" s="38"/>
      <c r="T24" s="38"/>
      <c r="U24" s="38"/>
      <c r="V24" s="135"/>
      <c r="W24" s="135"/>
      <c r="X24" s="224"/>
    </row>
    <row r="25" spans="1:24">
      <c r="A25" s="236"/>
      <c r="B25" s="235"/>
      <c r="C25" s="73" t="str">
        <f>'Пр. 4 (ПП1.Дороги.2.Мер.)'!B15</f>
        <v>Администрация ЗАТО г. Железногорск</v>
      </c>
      <c r="D25" s="79" t="str">
        <f>'Пр. 4 (ПП1.Дороги.2.Мер.)'!C15</f>
        <v>009</v>
      </c>
      <c r="E25" s="79" t="str">
        <f>'Пр. 4 (ПП1.Дороги.2.Мер.)'!D15</f>
        <v>0409</v>
      </c>
      <c r="F25" s="79">
        <f>'Пр. 4 (ПП1.Дороги.2.Мер.)'!E15</f>
        <v>1210003</v>
      </c>
      <c r="G25" s="79">
        <f>'Пр. 4 (ПП1.Дороги.2.Мер.)'!F15</f>
        <v>414</v>
      </c>
      <c r="H25" s="74">
        <f>'Пр. 4 (ПП1.Дороги.2.Мер.)'!G15</f>
        <v>21075356.390000001</v>
      </c>
      <c r="I25" s="74">
        <f>'Пр. 4 (ПП1.Дороги.2.Мер.)'!H15</f>
        <v>0</v>
      </c>
      <c r="J25" s="74">
        <f>'Пр. 4 (ПП1.Дороги.2.Мер.)'!I15</f>
        <v>0</v>
      </c>
      <c r="K25" s="74">
        <f>'Пр. 4 (ПП1.Дороги.2.Мер.)'!J15</f>
        <v>21075356.390000001</v>
      </c>
      <c r="L25" s="135"/>
      <c r="M25" s="135"/>
      <c r="N25" s="38">
        <v>0</v>
      </c>
      <c r="O25" s="38">
        <v>0</v>
      </c>
      <c r="P25" s="38">
        <v>8662479.6600000001</v>
      </c>
      <c r="Q25" s="38">
        <f>(8643.10812+2.87154)*1000</f>
        <v>8645979.6600000001</v>
      </c>
      <c r="R25" s="38">
        <v>20980377.379999999</v>
      </c>
      <c r="S25" s="38">
        <v>14900974.689999999</v>
      </c>
      <c r="T25" s="38">
        <f t="shared" si="9"/>
        <v>21075356.390000001</v>
      </c>
      <c r="U25" s="38">
        <v>21075356.390000001</v>
      </c>
      <c r="V25" s="38">
        <f>I25</f>
        <v>0</v>
      </c>
      <c r="W25" s="38">
        <f>J25</f>
        <v>0</v>
      </c>
      <c r="X25" s="225"/>
    </row>
    <row r="26" spans="1:24" ht="45.75" customHeight="1">
      <c r="A26" s="235" t="s">
        <v>186</v>
      </c>
      <c r="B26" s="238" t="str">
        <f>'Пр. 4 (ПП1.Дороги.2.Мер.)'!A9</f>
        <v>1.1. Содержание автомобильных дорог общего пользования местного значения городских округов, городских и  сельских поселений за счет средств муниципального дорожного фонда</v>
      </c>
      <c r="C26" s="73" t="s">
        <v>9</v>
      </c>
      <c r="D26" s="79"/>
      <c r="E26" s="79"/>
      <c r="F26" s="79"/>
      <c r="G26" s="79"/>
      <c r="H26" s="74">
        <f>H28</f>
        <v>70583900</v>
      </c>
      <c r="I26" s="74">
        <f t="shared" ref="I26:K26" si="14">I28</f>
        <v>0</v>
      </c>
      <c r="J26" s="74">
        <f t="shared" si="14"/>
        <v>0</v>
      </c>
      <c r="K26" s="74">
        <f t="shared" si="14"/>
        <v>70583900</v>
      </c>
      <c r="L26" s="135"/>
      <c r="M26" s="135"/>
      <c r="N26" s="38">
        <f>N28</f>
        <v>8502495</v>
      </c>
      <c r="O26" s="38">
        <f t="shared" ref="O26:S26" si="15">O28</f>
        <v>8502495</v>
      </c>
      <c r="P26" s="38">
        <f t="shared" si="15"/>
        <v>22761241.440000001</v>
      </c>
      <c r="Q26" s="38">
        <f t="shared" si="15"/>
        <v>22761241.440000001</v>
      </c>
      <c r="R26" s="38">
        <f t="shared" si="15"/>
        <v>48981360.359999999</v>
      </c>
      <c r="S26" s="38">
        <f t="shared" si="15"/>
        <v>48712992.390000001</v>
      </c>
      <c r="T26" s="38">
        <f t="shared" si="9"/>
        <v>70583900</v>
      </c>
      <c r="U26" s="38">
        <f>U28</f>
        <v>70583900</v>
      </c>
      <c r="V26" s="38">
        <f>I26</f>
        <v>0</v>
      </c>
      <c r="W26" s="38">
        <f>J26</f>
        <v>0</v>
      </c>
      <c r="X26" s="223"/>
    </row>
    <row r="27" spans="1:24">
      <c r="A27" s="236"/>
      <c r="B27" s="239"/>
      <c r="C27" s="73" t="s">
        <v>7</v>
      </c>
      <c r="D27" s="79"/>
      <c r="E27" s="79"/>
      <c r="F27" s="79"/>
      <c r="G27" s="79"/>
      <c r="H27" s="74"/>
      <c r="I27" s="74"/>
      <c r="J27" s="74"/>
      <c r="K27" s="74"/>
      <c r="L27" s="135"/>
      <c r="M27" s="135"/>
      <c r="N27" s="38"/>
      <c r="O27" s="38"/>
      <c r="P27" s="38"/>
      <c r="Q27" s="38"/>
      <c r="R27" s="38"/>
      <c r="S27" s="38"/>
      <c r="T27" s="38"/>
      <c r="U27" s="38"/>
      <c r="V27" s="135"/>
      <c r="W27" s="135"/>
      <c r="X27" s="224"/>
    </row>
    <row r="28" spans="1:24">
      <c r="A28" s="236"/>
      <c r="B28" s="240"/>
      <c r="C28" s="73" t="str">
        <f>'Пр. 4 (ПП1.Дороги.2.Мер.)'!B9</f>
        <v>Администрация ЗАТО г. Железногорск</v>
      </c>
      <c r="D28" s="74" t="str">
        <f>'Пр. 4 (ПП1.Дороги.2.Мер.)'!C9</f>
        <v>009</v>
      </c>
      <c r="E28" s="74" t="str">
        <f>'Пр. 4 (ПП1.Дороги.2.Мер.)'!D9</f>
        <v>0409</v>
      </c>
      <c r="F28" s="79">
        <f>'Пр. 4 (ПП1.Дороги.2.Мер.)'!E9</f>
        <v>1217508</v>
      </c>
      <c r="G28" s="74" t="str">
        <f>'Пр. 4 (ПП1.Дороги.2.Мер.)'!F9</f>
        <v>244</v>
      </c>
      <c r="H28" s="74">
        <f>'Пр. 4 (ПП1.Дороги.2.Мер.)'!G9</f>
        <v>70583900</v>
      </c>
      <c r="I28" s="74">
        <f>'Пр. 4 (ПП1.Дороги.2.Мер.)'!H9</f>
        <v>0</v>
      </c>
      <c r="J28" s="74">
        <f>'Пр. 4 (ПП1.Дороги.2.Мер.)'!I9</f>
        <v>0</v>
      </c>
      <c r="K28" s="74">
        <f>'Пр. 4 (ПП1.Дороги.2.Мер.)'!J9</f>
        <v>70583900</v>
      </c>
      <c r="L28" s="135"/>
      <c r="M28" s="135"/>
      <c r="N28" s="38">
        <v>8502495</v>
      </c>
      <c r="O28" s="38">
        <v>8502495</v>
      </c>
      <c r="P28" s="38">
        <v>22761241.440000001</v>
      </c>
      <c r="Q28" s="38">
        <v>22761241.440000001</v>
      </c>
      <c r="R28" s="38">
        <v>48981360.359999999</v>
      </c>
      <c r="S28" s="38">
        <v>48712992.390000001</v>
      </c>
      <c r="T28" s="38">
        <f t="shared" si="9"/>
        <v>70583900</v>
      </c>
      <c r="U28" s="38">
        <v>70583900</v>
      </c>
      <c r="V28" s="38">
        <f>I28</f>
        <v>0</v>
      </c>
      <c r="W28" s="38">
        <f>J28</f>
        <v>0</v>
      </c>
      <c r="X28" s="225"/>
    </row>
    <row r="29" spans="1:24" ht="30.75" customHeight="1">
      <c r="A29" s="235" t="s">
        <v>204</v>
      </c>
      <c r="B29" s="238" t="str">
        <f>'Пр. 4 (ПП1.Дороги.2.Мер.)'!A16</f>
        <v>2.3. Ремонт проезжей части ул.Южная на участке от проспекта Ленинградский до ул.Красноярская за счет средств муниципального дорожного фонда</v>
      </c>
      <c r="C29" s="73" t="s">
        <v>9</v>
      </c>
      <c r="D29" s="74"/>
      <c r="E29" s="74"/>
      <c r="F29" s="79"/>
      <c r="G29" s="74"/>
      <c r="H29" s="74">
        <f>H31</f>
        <v>0</v>
      </c>
      <c r="I29" s="74">
        <f t="shared" ref="I29:K29" si="16">I31</f>
        <v>0</v>
      </c>
      <c r="J29" s="74">
        <f t="shared" si="16"/>
        <v>0</v>
      </c>
      <c r="K29" s="74">
        <f t="shared" si="16"/>
        <v>0</v>
      </c>
      <c r="L29" s="135"/>
      <c r="M29" s="135"/>
      <c r="N29" s="38">
        <f>N31</f>
        <v>0</v>
      </c>
      <c r="O29" s="38">
        <f t="shared" ref="O29:S29" si="17">O31</f>
        <v>0</v>
      </c>
      <c r="P29" s="38">
        <f t="shared" si="17"/>
        <v>0</v>
      </c>
      <c r="Q29" s="38">
        <f t="shared" si="17"/>
        <v>0</v>
      </c>
      <c r="R29" s="38">
        <f t="shared" si="17"/>
        <v>0</v>
      </c>
      <c r="S29" s="38">
        <f t="shared" si="17"/>
        <v>0</v>
      </c>
      <c r="T29" s="38">
        <f t="shared" si="9"/>
        <v>0</v>
      </c>
      <c r="U29" s="38">
        <v>0</v>
      </c>
      <c r="V29" s="38">
        <f>I29</f>
        <v>0</v>
      </c>
      <c r="W29" s="38">
        <f>J29</f>
        <v>0</v>
      </c>
      <c r="X29" s="223"/>
    </row>
    <row r="30" spans="1:24">
      <c r="A30" s="236"/>
      <c r="B30" s="239"/>
      <c r="C30" s="73" t="s">
        <v>7</v>
      </c>
      <c r="D30" s="74"/>
      <c r="E30" s="74"/>
      <c r="F30" s="79"/>
      <c r="G30" s="74"/>
      <c r="H30" s="74"/>
      <c r="I30" s="74"/>
      <c r="J30" s="74"/>
      <c r="K30" s="74"/>
      <c r="L30" s="135"/>
      <c r="M30" s="135"/>
      <c r="N30" s="38"/>
      <c r="O30" s="38"/>
      <c r="P30" s="38"/>
      <c r="Q30" s="38"/>
      <c r="R30" s="38"/>
      <c r="S30" s="38"/>
      <c r="T30" s="38"/>
      <c r="U30" s="38"/>
      <c r="V30" s="135"/>
      <c r="W30" s="135"/>
      <c r="X30" s="224"/>
    </row>
    <row r="31" spans="1:24">
      <c r="A31" s="236"/>
      <c r="B31" s="240"/>
      <c r="C31" s="73" t="str">
        <f>'Пр. 4 (ПП1.Дороги.2.Мер.)'!B16</f>
        <v>Администрация ЗАТО г. Железногорск</v>
      </c>
      <c r="D31" s="74" t="str">
        <f>'Пр. 4 (ПП1.Дороги.2.Мер.)'!C16</f>
        <v>009</v>
      </c>
      <c r="E31" s="74" t="str">
        <f>'Пр. 4 (ПП1.Дороги.2.Мер.)'!D16</f>
        <v>0409</v>
      </c>
      <c r="F31" s="79">
        <f>'Пр. 4 (ПП1.Дороги.2.Мер.)'!E16</f>
        <v>1210006</v>
      </c>
      <c r="G31" s="79">
        <f>'Пр. 4 (ПП1.Дороги.2.Мер.)'!F16</f>
        <v>243</v>
      </c>
      <c r="H31" s="74">
        <f>'Пр. 4 (ПП1.Дороги.2.Мер.)'!G16</f>
        <v>0</v>
      </c>
      <c r="I31" s="74">
        <f>'Пр. 4 (ПП1.Дороги.2.Мер.)'!H16</f>
        <v>0</v>
      </c>
      <c r="J31" s="74">
        <f>'Пр. 4 (ПП1.Дороги.2.Мер.)'!I16</f>
        <v>0</v>
      </c>
      <c r="K31" s="74">
        <f>'Пр. 4 (ПП1.Дороги.2.Мер.)'!J16</f>
        <v>0</v>
      </c>
      <c r="L31" s="135"/>
      <c r="M31" s="135"/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f t="shared" si="9"/>
        <v>0</v>
      </c>
      <c r="U31" s="38">
        <v>0</v>
      </c>
      <c r="V31" s="38">
        <f>I31</f>
        <v>0</v>
      </c>
      <c r="W31" s="38">
        <f>J31</f>
        <v>0</v>
      </c>
      <c r="X31" s="225"/>
    </row>
    <row r="32" spans="1:24" ht="60.75" customHeight="1">
      <c r="A32" s="235" t="s">
        <v>207</v>
      </c>
      <c r="B32" s="238" t="str">
        <f>'Пр. 4 (ПП1.Дороги.2.Мер.)'!A17</f>
        <v>2.4. Софинансирование расходов на развитие и (или) модернизацию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v>
      </c>
      <c r="C32" s="73" t="s">
        <v>9</v>
      </c>
      <c r="D32" s="74"/>
      <c r="E32" s="74"/>
      <c r="F32" s="79"/>
      <c r="G32" s="74"/>
      <c r="H32" s="74">
        <f>H34</f>
        <v>2003867.1</v>
      </c>
      <c r="I32" s="74">
        <f t="shared" ref="I32:K32" si="18">I34</f>
        <v>5000000</v>
      </c>
      <c r="J32" s="74">
        <f t="shared" si="18"/>
        <v>0</v>
      </c>
      <c r="K32" s="74">
        <f t="shared" si="18"/>
        <v>7003867.0999999996</v>
      </c>
      <c r="L32" s="135"/>
      <c r="M32" s="135"/>
      <c r="N32" s="38">
        <f>N34</f>
        <v>0</v>
      </c>
      <c r="O32" s="38">
        <f t="shared" ref="O32:S32" si="19">O34</f>
        <v>0</v>
      </c>
      <c r="P32" s="38">
        <f t="shared" si="19"/>
        <v>0</v>
      </c>
      <c r="Q32" s="38">
        <f t="shared" si="19"/>
        <v>0</v>
      </c>
      <c r="R32" s="38">
        <f t="shared" si="19"/>
        <v>0</v>
      </c>
      <c r="S32" s="38">
        <f t="shared" si="19"/>
        <v>0</v>
      </c>
      <c r="T32" s="38">
        <f t="shared" si="9"/>
        <v>2003867.1</v>
      </c>
      <c r="U32" s="38">
        <f>U34</f>
        <v>2003867.1</v>
      </c>
      <c r="V32" s="38">
        <f>I32</f>
        <v>5000000</v>
      </c>
      <c r="W32" s="38">
        <f>J32</f>
        <v>0</v>
      </c>
      <c r="X32" s="223"/>
    </row>
    <row r="33" spans="1:24">
      <c r="A33" s="236"/>
      <c r="B33" s="239"/>
      <c r="C33" s="73" t="s">
        <v>7</v>
      </c>
      <c r="D33" s="74"/>
      <c r="E33" s="74"/>
      <c r="F33" s="79"/>
      <c r="G33" s="74"/>
      <c r="H33" s="74"/>
      <c r="I33" s="74"/>
      <c r="J33" s="74"/>
      <c r="K33" s="74"/>
      <c r="L33" s="135"/>
      <c r="M33" s="135"/>
      <c r="N33" s="38"/>
      <c r="O33" s="38"/>
      <c r="P33" s="38"/>
      <c r="Q33" s="38"/>
      <c r="R33" s="38"/>
      <c r="S33" s="38"/>
      <c r="T33" s="38"/>
      <c r="U33" s="38"/>
      <c r="V33" s="135"/>
      <c r="W33" s="135"/>
      <c r="X33" s="224"/>
    </row>
    <row r="34" spans="1:24">
      <c r="A34" s="236"/>
      <c r="B34" s="240"/>
      <c r="C34" s="73" t="str">
        <f>'Пр. 4 (ПП1.Дороги.2.Мер.)'!B17</f>
        <v>Администрация ЗАТО г. Железногорск</v>
      </c>
      <c r="D34" s="74" t="str">
        <f>'Пр. 4 (ПП1.Дороги.2.Мер.)'!C17</f>
        <v>009</v>
      </c>
      <c r="E34" s="74" t="str">
        <f>'Пр. 4 (ПП1.Дороги.2.Мер.)'!D17</f>
        <v>0409</v>
      </c>
      <c r="F34" s="79">
        <f>'Пр. 4 (ПП1.Дороги.2.Мер.)'!E17</f>
        <v>1210007</v>
      </c>
      <c r="G34" s="79">
        <f>'Пр. 4 (ПП1.Дороги.2.Мер.)'!F17</f>
        <v>243</v>
      </c>
      <c r="H34" s="74">
        <f>'Пр. 4 (ПП1.Дороги.2.Мер.)'!G17</f>
        <v>2003867.1</v>
      </c>
      <c r="I34" s="74">
        <f>'Пр. 4 (ПП1.Дороги.2.Мер.)'!H17</f>
        <v>5000000</v>
      </c>
      <c r="J34" s="74">
        <f>'Пр. 4 (ПП1.Дороги.2.Мер.)'!I17</f>
        <v>0</v>
      </c>
      <c r="K34" s="74">
        <f>'Пр. 4 (ПП1.Дороги.2.Мер.)'!J17</f>
        <v>7003867.0999999996</v>
      </c>
      <c r="L34" s="135"/>
      <c r="M34" s="135"/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f t="shared" si="9"/>
        <v>2003867.1</v>
      </c>
      <c r="U34" s="38">
        <v>2003867.1</v>
      </c>
      <c r="V34" s="38">
        <f>I34</f>
        <v>5000000</v>
      </c>
      <c r="W34" s="38">
        <f>J34</f>
        <v>0</v>
      </c>
      <c r="X34" s="225"/>
    </row>
    <row r="35" spans="1:24" ht="45" customHeight="1">
      <c r="A35" s="235" t="s">
        <v>208</v>
      </c>
      <c r="B35" s="238" t="str">
        <f>'Пр. 4 (ПП1.Дороги.2.Мер.)'!A18</f>
        <v>2.5. Расходы на развитие и модернизацию автомобильных дорог местного значения городских округов, городских и сельских поселений за счет средств муниципального дорожного фонда</v>
      </c>
      <c r="C35" s="73" t="s">
        <v>9</v>
      </c>
      <c r="D35" s="74"/>
      <c r="E35" s="74"/>
      <c r="F35" s="79"/>
      <c r="G35" s="74"/>
      <c r="H35" s="74">
        <f>H37</f>
        <v>15000000</v>
      </c>
      <c r="I35" s="74">
        <f t="shared" ref="I35:J35" si="20">I37</f>
        <v>0</v>
      </c>
      <c r="J35" s="74">
        <f t="shared" si="20"/>
        <v>0</v>
      </c>
      <c r="K35" s="74">
        <f>K37</f>
        <v>15000000</v>
      </c>
      <c r="L35" s="135"/>
      <c r="M35" s="135"/>
      <c r="N35" s="38">
        <f>N37</f>
        <v>0</v>
      </c>
      <c r="O35" s="38">
        <f t="shared" ref="O35:S35" si="21">O37</f>
        <v>0</v>
      </c>
      <c r="P35" s="38">
        <f t="shared" si="21"/>
        <v>0</v>
      </c>
      <c r="Q35" s="38">
        <f t="shared" si="21"/>
        <v>0</v>
      </c>
      <c r="R35" s="38">
        <f t="shared" si="21"/>
        <v>0</v>
      </c>
      <c r="S35" s="38">
        <f t="shared" si="21"/>
        <v>0</v>
      </c>
      <c r="T35" s="38">
        <f t="shared" si="9"/>
        <v>15000000</v>
      </c>
      <c r="U35" s="38">
        <f>U37</f>
        <v>15000000</v>
      </c>
      <c r="V35" s="38">
        <f>I35</f>
        <v>0</v>
      </c>
      <c r="W35" s="38">
        <f>J35</f>
        <v>0</v>
      </c>
      <c r="X35" s="223"/>
    </row>
    <row r="36" spans="1:24">
      <c r="A36" s="236"/>
      <c r="B36" s="239"/>
      <c r="C36" s="73" t="s">
        <v>7</v>
      </c>
      <c r="D36" s="74"/>
      <c r="E36" s="74"/>
      <c r="F36" s="79"/>
      <c r="G36" s="74"/>
      <c r="H36" s="74"/>
      <c r="I36" s="74"/>
      <c r="J36" s="74"/>
      <c r="K36" s="74"/>
      <c r="L36" s="135"/>
      <c r="M36" s="135"/>
      <c r="N36" s="38"/>
      <c r="O36" s="38"/>
      <c r="P36" s="38"/>
      <c r="Q36" s="38"/>
      <c r="R36" s="38"/>
      <c r="S36" s="38"/>
      <c r="T36" s="38"/>
      <c r="U36" s="38"/>
      <c r="V36" s="135"/>
      <c r="W36" s="135"/>
      <c r="X36" s="224"/>
    </row>
    <row r="37" spans="1:24">
      <c r="A37" s="236"/>
      <c r="B37" s="240"/>
      <c r="C37" s="73" t="str">
        <f>'Пр. 4 (ПП1.Дороги.2.Мер.)'!B18</f>
        <v>Администрация ЗАТО г. Железногорск</v>
      </c>
      <c r="D37" s="74" t="str">
        <f>'Пр. 4 (ПП1.Дороги.2.Мер.)'!C18</f>
        <v>009</v>
      </c>
      <c r="E37" s="74" t="str">
        <f>'Пр. 4 (ПП1.Дороги.2.Мер.)'!D18</f>
        <v>0409</v>
      </c>
      <c r="F37" s="79">
        <f>'Пр. 4 (ПП1.Дороги.2.Мер.)'!E18</f>
        <v>1217743</v>
      </c>
      <c r="G37" s="79">
        <f>'Пр. 4 (ПП1.Дороги.2.Мер.)'!F18</f>
        <v>243</v>
      </c>
      <c r="H37" s="74">
        <f>'Пр. 4 (ПП1.Дороги.2.Мер.)'!G18</f>
        <v>15000000</v>
      </c>
      <c r="I37" s="74">
        <f>'Пр. 4 (ПП1.Дороги.2.Мер.)'!H18</f>
        <v>0</v>
      </c>
      <c r="J37" s="74">
        <f>'Пр. 4 (ПП1.Дороги.2.Мер.)'!I18</f>
        <v>0</v>
      </c>
      <c r="K37" s="74">
        <f>'Пр. 4 (ПП1.Дороги.2.Мер.)'!J18</f>
        <v>15000000</v>
      </c>
      <c r="L37" s="135"/>
      <c r="M37" s="135"/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f t="shared" si="9"/>
        <v>15000000</v>
      </c>
      <c r="U37" s="38">
        <v>15000000</v>
      </c>
      <c r="V37" s="38">
        <f>I37</f>
        <v>0</v>
      </c>
      <c r="W37" s="38">
        <f>J37</f>
        <v>0</v>
      </c>
      <c r="X37" s="225"/>
    </row>
    <row r="38" spans="1:24" ht="28.5">
      <c r="A38" s="237" t="s">
        <v>10</v>
      </c>
      <c r="B38" s="237" t="s">
        <v>118</v>
      </c>
      <c r="C38" s="71" t="s">
        <v>42</v>
      </c>
      <c r="D38" s="77"/>
      <c r="E38" s="77"/>
      <c r="F38" s="77"/>
      <c r="G38" s="77"/>
      <c r="H38" s="72">
        <f>'Пр. 5 (ПП2.БДД.2.Мер.)'!G18</f>
        <v>1113092.92</v>
      </c>
      <c r="I38" s="72">
        <f>'Пр. 5 (ПП2.БДД.2.Мер.)'!H18</f>
        <v>620000</v>
      </c>
      <c r="J38" s="72">
        <f>'Пр. 5 (ПП2.БДД.2.Мер.)'!I18</f>
        <v>620000</v>
      </c>
      <c r="K38" s="72">
        <f>'Пр. 5 (ПП2.БДД.2.Мер.)'!J18</f>
        <v>2353092.92</v>
      </c>
      <c r="L38" s="135"/>
      <c r="M38" s="135"/>
      <c r="N38" s="147">
        <f>N41+N44+N47+N50+N53+N56+N59+N62</f>
        <v>0</v>
      </c>
      <c r="O38" s="147">
        <f t="shared" ref="O38:S38" si="22">O41+O44+O47+O50+O53+O56+O59+O62</f>
        <v>0</v>
      </c>
      <c r="P38" s="147">
        <f t="shared" si="22"/>
        <v>174400</v>
      </c>
      <c r="Q38" s="147">
        <f t="shared" si="22"/>
        <v>60480</v>
      </c>
      <c r="R38" s="147">
        <f t="shared" si="22"/>
        <v>778560</v>
      </c>
      <c r="S38" s="147">
        <f t="shared" si="22"/>
        <v>363584</v>
      </c>
      <c r="T38" s="147">
        <f t="shared" si="9"/>
        <v>1113092.92</v>
      </c>
      <c r="U38" s="147">
        <f t="shared" ref="U38" si="23">U41+U44+U47+U50+U53+U56+U59+U62</f>
        <v>947966</v>
      </c>
      <c r="V38" s="147">
        <f>I38</f>
        <v>620000</v>
      </c>
      <c r="W38" s="147">
        <f>J38</f>
        <v>620000</v>
      </c>
      <c r="X38" s="223"/>
    </row>
    <row r="39" spans="1:24">
      <c r="A39" s="237"/>
      <c r="B39" s="237"/>
      <c r="C39" s="71" t="s">
        <v>7</v>
      </c>
      <c r="D39" s="77"/>
      <c r="E39" s="77"/>
      <c r="F39" s="77"/>
      <c r="G39" s="77"/>
      <c r="H39" s="72"/>
      <c r="I39" s="72"/>
      <c r="J39" s="72"/>
      <c r="K39" s="72"/>
      <c r="L39" s="135"/>
      <c r="M39" s="135"/>
      <c r="N39" s="147"/>
      <c r="O39" s="147"/>
      <c r="P39" s="147"/>
      <c r="Q39" s="147"/>
      <c r="R39" s="147"/>
      <c r="S39" s="147"/>
      <c r="T39" s="147"/>
      <c r="U39" s="38"/>
      <c r="V39" s="141"/>
      <c r="W39" s="141"/>
      <c r="X39" s="224"/>
    </row>
    <row r="40" spans="1:24">
      <c r="A40" s="237"/>
      <c r="B40" s="237"/>
      <c r="C40" s="71" t="str">
        <f>'Пр. 5 (ПП2.БДД.2.Мер.)'!B20</f>
        <v xml:space="preserve">Администрация ЗАТО г. Железногорск </v>
      </c>
      <c r="D40" s="77"/>
      <c r="E40" s="77"/>
      <c r="F40" s="77"/>
      <c r="G40" s="77"/>
      <c r="H40" s="72">
        <f>'Пр. 5 (ПП2.БДД.2.Мер.)'!G20</f>
        <v>1113092.92</v>
      </c>
      <c r="I40" s="72">
        <f>'Пр. 5 (ПП2.БДД.2.Мер.)'!H20</f>
        <v>620000</v>
      </c>
      <c r="J40" s="72">
        <f>'Пр. 5 (ПП2.БДД.2.Мер.)'!I20</f>
        <v>620000</v>
      </c>
      <c r="K40" s="72">
        <f>'Пр. 5 (ПП2.БДД.2.Мер.)'!J20</f>
        <v>2353092.92</v>
      </c>
      <c r="L40" s="135"/>
      <c r="M40" s="135"/>
      <c r="N40" s="147">
        <f>N43+N46+N49+N52+N55+N58+N61+N64</f>
        <v>0</v>
      </c>
      <c r="O40" s="147">
        <f t="shared" ref="O40:S40" si="24">O43+O46+O49+O52+O55+O58+O61+O64</f>
        <v>0</v>
      </c>
      <c r="P40" s="147">
        <f t="shared" si="24"/>
        <v>174400</v>
      </c>
      <c r="Q40" s="147">
        <f t="shared" si="24"/>
        <v>60480</v>
      </c>
      <c r="R40" s="147">
        <f t="shared" si="24"/>
        <v>778560</v>
      </c>
      <c r="S40" s="147">
        <f t="shared" si="24"/>
        <v>363584</v>
      </c>
      <c r="T40" s="147">
        <f t="shared" si="9"/>
        <v>1113092.92</v>
      </c>
      <c r="U40" s="147">
        <f>U43+U46+U49+U52+U55+U58+U61+U64</f>
        <v>947966</v>
      </c>
      <c r="V40" s="147">
        <f>I40</f>
        <v>620000</v>
      </c>
      <c r="W40" s="147">
        <f>J40</f>
        <v>620000</v>
      </c>
      <c r="X40" s="225"/>
    </row>
    <row r="41" spans="1:24" ht="30">
      <c r="A41" s="235" t="s">
        <v>38</v>
      </c>
      <c r="B41" s="235" t="str">
        <f>'Пр. 5 (ПП2.БДД.2.Мер.)'!A13</f>
        <v>1.5. Временное перемещение, хранение, оценка и утилизация брошенных и бесхозяйных транспортных средств на территории ЗАТО Железногорск</v>
      </c>
      <c r="C41" s="73" t="s">
        <v>9</v>
      </c>
      <c r="D41" s="78"/>
      <c r="E41" s="78"/>
      <c r="F41" s="78"/>
      <c r="G41" s="78"/>
      <c r="H41" s="74">
        <f>H43</f>
        <v>184400</v>
      </c>
      <c r="I41" s="74">
        <f t="shared" ref="I41:K41" si="25">I43</f>
        <v>200000</v>
      </c>
      <c r="J41" s="74">
        <f t="shared" si="25"/>
        <v>200000</v>
      </c>
      <c r="K41" s="74">
        <f t="shared" si="25"/>
        <v>584400</v>
      </c>
      <c r="L41" s="135"/>
      <c r="M41" s="135"/>
      <c r="N41" s="38">
        <f>N43</f>
        <v>0</v>
      </c>
      <c r="O41" s="38">
        <f t="shared" ref="O41:S41" si="26">O43</f>
        <v>0</v>
      </c>
      <c r="P41" s="38">
        <f t="shared" si="26"/>
        <v>84400</v>
      </c>
      <c r="Q41" s="38">
        <f t="shared" si="26"/>
        <v>60480</v>
      </c>
      <c r="R41" s="38">
        <f t="shared" si="26"/>
        <v>84400</v>
      </c>
      <c r="S41" s="38">
        <f t="shared" si="26"/>
        <v>91224</v>
      </c>
      <c r="T41" s="38">
        <f t="shared" si="9"/>
        <v>184400</v>
      </c>
      <c r="U41" s="38">
        <f>U43</f>
        <v>163806</v>
      </c>
      <c r="V41" s="38">
        <f>I41</f>
        <v>200000</v>
      </c>
      <c r="W41" s="38">
        <f>J41</f>
        <v>200000</v>
      </c>
      <c r="X41" s="223"/>
    </row>
    <row r="42" spans="1:24">
      <c r="A42" s="236"/>
      <c r="B42" s="235"/>
      <c r="C42" s="73" t="s">
        <v>7</v>
      </c>
      <c r="D42" s="78"/>
      <c r="E42" s="78"/>
      <c r="F42" s="78"/>
      <c r="G42" s="78"/>
      <c r="H42" s="74"/>
      <c r="I42" s="74"/>
      <c r="J42" s="74"/>
      <c r="K42" s="74"/>
      <c r="L42" s="135"/>
      <c r="M42" s="135"/>
      <c r="N42" s="38"/>
      <c r="O42" s="38"/>
      <c r="P42" s="38"/>
      <c r="Q42" s="38"/>
      <c r="R42" s="38"/>
      <c r="S42" s="38"/>
      <c r="T42" s="38"/>
      <c r="U42" s="38"/>
      <c r="V42" s="135"/>
      <c r="W42" s="135"/>
      <c r="X42" s="224"/>
    </row>
    <row r="43" spans="1:24">
      <c r="A43" s="236"/>
      <c r="B43" s="235"/>
      <c r="C43" s="73" t="str">
        <f>'Пр. 5 (ПП2.БДД.2.Мер.)'!B13</f>
        <v xml:space="preserve">Администрация ЗАТО г. Железногорск </v>
      </c>
      <c r="D43" s="74" t="str">
        <f>'Пр. 5 (ПП2.БДД.2.Мер.)'!C13</f>
        <v>009</v>
      </c>
      <c r="E43" s="74" t="str">
        <f>'Пр. 5 (ПП2.БДД.2.Мер.)'!D13</f>
        <v>0503</v>
      </c>
      <c r="F43" s="74" t="str">
        <f>'Пр. 5 (ПП2.БДД.2.Мер.)'!E13</f>
        <v>1220001</v>
      </c>
      <c r="G43" s="74" t="str">
        <f>'Пр. 5 (ПП2.БДД.2.Мер.)'!F13</f>
        <v>244</v>
      </c>
      <c r="H43" s="74">
        <f>'Пр. 5 (ПП2.БДД.2.Мер.)'!G13</f>
        <v>184400</v>
      </c>
      <c r="I43" s="74">
        <f>'Пр. 5 (ПП2.БДД.2.Мер.)'!H13</f>
        <v>200000</v>
      </c>
      <c r="J43" s="74">
        <f>'Пр. 5 (ПП2.БДД.2.Мер.)'!I13</f>
        <v>200000</v>
      </c>
      <c r="K43" s="74">
        <f>'Пр. 5 (ПП2.БДД.2.Мер.)'!J13</f>
        <v>584400</v>
      </c>
      <c r="L43" s="135"/>
      <c r="M43" s="135"/>
      <c r="N43" s="38">
        <v>0</v>
      </c>
      <c r="O43" s="38">
        <v>0</v>
      </c>
      <c r="P43" s="38">
        <v>84400</v>
      </c>
      <c r="Q43" s="38">
        <v>60480</v>
      </c>
      <c r="R43" s="38">
        <v>84400</v>
      </c>
      <c r="S43" s="38">
        <v>91224</v>
      </c>
      <c r="T43" s="38">
        <f t="shared" si="9"/>
        <v>184400</v>
      </c>
      <c r="U43" s="38">
        <v>163806</v>
      </c>
      <c r="V43" s="38">
        <f>I43</f>
        <v>200000</v>
      </c>
      <c r="W43" s="38">
        <f>J43</f>
        <v>200000</v>
      </c>
      <c r="X43" s="225"/>
    </row>
    <row r="44" spans="1:24" ht="45" customHeight="1">
      <c r="A44" s="235" t="s">
        <v>39</v>
      </c>
      <c r="B44" s="235" t="str">
        <f>'Пр. 5 (ПП2.БДД.2.Мер.)'!A14</f>
        <v>1.6. Софинансирование мероприятий по краевым программам в рамках подпрограммы «Повышение безопасности дорожного движения на дорогах общего пользования местного значения»</v>
      </c>
      <c r="C44" s="73" t="s">
        <v>9</v>
      </c>
      <c r="D44" s="78"/>
      <c r="E44" s="78"/>
      <c r="F44" s="78"/>
      <c r="G44" s="78"/>
      <c r="H44" s="74">
        <f>H46</f>
        <v>144532.92000000001</v>
      </c>
      <c r="I44" s="74">
        <f t="shared" ref="I44:K44" si="27">I46</f>
        <v>250000</v>
      </c>
      <c r="J44" s="74">
        <f t="shared" si="27"/>
        <v>250000</v>
      </c>
      <c r="K44" s="74">
        <f t="shared" si="27"/>
        <v>644532.92000000004</v>
      </c>
      <c r="L44" s="135"/>
      <c r="M44" s="135"/>
      <c r="N44" s="38">
        <f>N46</f>
        <v>0</v>
      </c>
      <c r="O44" s="38">
        <f t="shared" ref="O44:S44" si="28">O46</f>
        <v>0</v>
      </c>
      <c r="P44" s="38">
        <f t="shared" si="28"/>
        <v>0</v>
      </c>
      <c r="Q44" s="38">
        <f t="shared" si="28"/>
        <v>0</v>
      </c>
      <c r="R44" s="38">
        <f t="shared" si="28"/>
        <v>0</v>
      </c>
      <c r="S44" s="38">
        <f t="shared" si="28"/>
        <v>0</v>
      </c>
      <c r="T44" s="38">
        <f t="shared" si="9"/>
        <v>144532.92000000001</v>
      </c>
      <c r="U44" s="38">
        <v>0</v>
      </c>
      <c r="V44" s="38">
        <f>I44</f>
        <v>250000</v>
      </c>
      <c r="W44" s="38">
        <f>J44</f>
        <v>250000</v>
      </c>
      <c r="X44" s="223"/>
    </row>
    <row r="45" spans="1:24">
      <c r="A45" s="236"/>
      <c r="B45" s="235"/>
      <c r="C45" s="73" t="s">
        <v>7</v>
      </c>
      <c r="D45" s="78"/>
      <c r="E45" s="78"/>
      <c r="F45" s="78"/>
      <c r="G45" s="78"/>
      <c r="H45" s="74"/>
      <c r="I45" s="74"/>
      <c r="J45" s="74"/>
      <c r="K45" s="74"/>
      <c r="L45" s="135"/>
      <c r="M45" s="135"/>
      <c r="N45" s="38"/>
      <c r="O45" s="38"/>
      <c r="P45" s="38"/>
      <c r="Q45" s="38"/>
      <c r="R45" s="38"/>
      <c r="S45" s="38"/>
      <c r="T45" s="38"/>
      <c r="U45" s="38"/>
      <c r="V45" s="135"/>
      <c r="W45" s="135"/>
      <c r="X45" s="224"/>
    </row>
    <row r="46" spans="1:24">
      <c r="A46" s="236"/>
      <c r="B46" s="235"/>
      <c r="C46" s="73" t="str">
        <f>'Пр. 5 (ПП2.БДД.2.Мер.)'!B14</f>
        <v xml:space="preserve">Администрация ЗАТО г. Железногорск </v>
      </c>
      <c r="D46" s="74" t="str">
        <f>'Пр. 5 (ПП2.БДД.2.Мер.)'!C14</f>
        <v>009</v>
      </c>
      <c r="E46" s="74" t="str">
        <f>'Пр. 5 (ПП2.БДД.2.Мер.)'!D14</f>
        <v>0409</v>
      </c>
      <c r="F46" s="74" t="str">
        <f>'Пр. 5 (ПП2.БДД.2.Мер.)'!E14</f>
        <v>1220004</v>
      </c>
      <c r="G46" s="74" t="str">
        <f>'Пр. 5 (ПП2.БДД.2.Мер.)'!F14</f>
        <v>244</v>
      </c>
      <c r="H46" s="74">
        <f>'Пр. 5 (ПП2.БДД.2.Мер.)'!G14</f>
        <v>144532.92000000001</v>
      </c>
      <c r="I46" s="74">
        <f>'Пр. 5 (ПП2.БДД.2.Мер.)'!H14</f>
        <v>250000</v>
      </c>
      <c r="J46" s="74">
        <f>'Пр. 5 (ПП2.БДД.2.Мер.)'!I14</f>
        <v>250000</v>
      </c>
      <c r="K46" s="74">
        <f>'Пр. 5 (ПП2.БДД.2.Мер.)'!J14</f>
        <v>644532.92000000004</v>
      </c>
      <c r="L46" s="135"/>
      <c r="M46" s="135"/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f t="shared" si="9"/>
        <v>144532.92000000001</v>
      </c>
      <c r="U46" s="38">
        <v>0</v>
      </c>
      <c r="V46" s="38">
        <f>I46</f>
        <v>250000</v>
      </c>
      <c r="W46" s="38">
        <f>J46</f>
        <v>250000</v>
      </c>
      <c r="X46" s="225"/>
    </row>
    <row r="47" spans="1:24" ht="30">
      <c r="A47" s="235" t="s">
        <v>40</v>
      </c>
      <c r="B47" s="235" t="str">
        <f>'Пр. 5 (ПП2.БДД.2.Мер.)'!A16</f>
        <v>2.1. Проведение конкурсов по тематике "Безопасность дорожного движения в ЗАТО Железногорск"</v>
      </c>
      <c r="C47" s="73" t="s">
        <v>9</v>
      </c>
      <c r="D47" s="78"/>
      <c r="E47" s="78"/>
      <c r="F47" s="78"/>
      <c r="G47" s="78"/>
      <c r="H47" s="74">
        <f>H49</f>
        <v>80000</v>
      </c>
      <c r="I47" s="74">
        <f t="shared" ref="I47:K47" si="29">I49</f>
        <v>80000</v>
      </c>
      <c r="J47" s="74">
        <f t="shared" si="29"/>
        <v>80000</v>
      </c>
      <c r="K47" s="74">
        <f t="shared" si="29"/>
        <v>240000</v>
      </c>
      <c r="L47" s="135"/>
      <c r="M47" s="135"/>
      <c r="N47" s="38">
        <f>N49</f>
        <v>0</v>
      </c>
      <c r="O47" s="38">
        <f t="shared" ref="O47:S47" si="30">O49</f>
        <v>0</v>
      </c>
      <c r="P47" s="38">
        <f t="shared" si="30"/>
        <v>0</v>
      </c>
      <c r="Q47" s="38">
        <f t="shared" si="30"/>
        <v>0</v>
      </c>
      <c r="R47" s="38">
        <f t="shared" si="30"/>
        <v>80000</v>
      </c>
      <c r="S47" s="38">
        <f t="shared" si="30"/>
        <v>80000</v>
      </c>
      <c r="T47" s="38">
        <f t="shared" si="9"/>
        <v>80000</v>
      </c>
      <c r="U47" s="38">
        <f>U49</f>
        <v>80000</v>
      </c>
      <c r="V47" s="38">
        <f>I47</f>
        <v>80000</v>
      </c>
      <c r="W47" s="38">
        <f>J47</f>
        <v>80000</v>
      </c>
      <c r="X47" s="223"/>
    </row>
    <row r="48" spans="1:24">
      <c r="A48" s="236"/>
      <c r="B48" s="235"/>
      <c r="C48" s="73" t="s">
        <v>7</v>
      </c>
      <c r="D48" s="78"/>
      <c r="E48" s="78"/>
      <c r="F48" s="78"/>
      <c r="G48" s="78"/>
      <c r="H48" s="74"/>
      <c r="I48" s="74"/>
      <c r="J48" s="74"/>
      <c r="K48" s="74"/>
      <c r="L48" s="135"/>
      <c r="M48" s="135"/>
      <c r="N48" s="38"/>
      <c r="O48" s="38"/>
      <c r="P48" s="38"/>
      <c r="Q48" s="38"/>
      <c r="R48" s="38"/>
      <c r="S48" s="38"/>
      <c r="T48" s="38"/>
      <c r="U48" s="38"/>
      <c r="V48" s="135"/>
      <c r="W48" s="135"/>
      <c r="X48" s="224"/>
    </row>
    <row r="49" spans="1:24">
      <c r="A49" s="236"/>
      <c r="B49" s="235"/>
      <c r="C49" s="73" t="str">
        <f>'Пр. 5 (ПП2.БДД.2.Мер.)'!B16</f>
        <v xml:space="preserve">Администрация ЗАТО г. Железногорск </v>
      </c>
      <c r="D49" s="74" t="str">
        <f>'Пр. 5 (ПП2.БДД.2.Мер.)'!C16</f>
        <v>009</v>
      </c>
      <c r="E49" s="74" t="str">
        <f>'Пр. 5 (ПП2.БДД.2.Мер.)'!D16</f>
        <v>0113</v>
      </c>
      <c r="F49" s="74" t="str">
        <f>'Пр. 5 (ПП2.БДД.2.Мер.)'!E16</f>
        <v>1220002</v>
      </c>
      <c r="G49" s="74" t="str">
        <f>'Пр. 5 (ПП2.БДД.2.Мер.)'!F16</f>
        <v>244</v>
      </c>
      <c r="H49" s="74">
        <f>'Пр. 5 (ПП2.БДД.2.Мер.)'!G16</f>
        <v>80000</v>
      </c>
      <c r="I49" s="74">
        <f>'Пр. 5 (ПП2.БДД.2.Мер.)'!H16</f>
        <v>80000</v>
      </c>
      <c r="J49" s="74">
        <f>'Пр. 5 (ПП2.БДД.2.Мер.)'!I16</f>
        <v>80000</v>
      </c>
      <c r="K49" s="74">
        <f>'Пр. 5 (ПП2.БДД.2.Мер.)'!J16</f>
        <v>240000</v>
      </c>
      <c r="L49" s="135"/>
      <c r="M49" s="135"/>
      <c r="N49" s="38">
        <v>0</v>
      </c>
      <c r="O49" s="38">
        <v>0</v>
      </c>
      <c r="P49" s="38">
        <v>0</v>
      </c>
      <c r="Q49" s="38">
        <v>0</v>
      </c>
      <c r="R49" s="38">
        <v>80000</v>
      </c>
      <c r="S49" s="38">
        <v>80000</v>
      </c>
      <c r="T49" s="38">
        <f t="shared" si="9"/>
        <v>80000</v>
      </c>
      <c r="U49" s="38">
        <v>80000</v>
      </c>
      <c r="V49" s="38">
        <f>I49</f>
        <v>80000</v>
      </c>
      <c r="W49" s="38">
        <f>J49</f>
        <v>80000</v>
      </c>
      <c r="X49" s="225"/>
    </row>
    <row r="50" spans="1:24" ht="30">
      <c r="A50" s="235" t="s">
        <v>155</v>
      </c>
      <c r="B50" s="235" t="str">
        <f>'Пр. 5 (ПП2.БДД.2.Мер.)'!A17</f>
        <v>2.2. Организация социальной рекламы и печатной продукции по безопасности дорожного движения</v>
      </c>
      <c r="C50" s="73" t="s">
        <v>9</v>
      </c>
      <c r="D50" s="78"/>
      <c r="E50" s="78"/>
      <c r="F50" s="78"/>
      <c r="G50" s="78"/>
      <c r="H50" s="74">
        <f>H52</f>
        <v>90000</v>
      </c>
      <c r="I50" s="74">
        <f t="shared" ref="I50:K50" si="31">I52</f>
        <v>90000</v>
      </c>
      <c r="J50" s="74">
        <f t="shared" si="31"/>
        <v>90000</v>
      </c>
      <c r="K50" s="74">
        <f t="shared" si="31"/>
        <v>270000</v>
      </c>
      <c r="L50" s="135"/>
      <c r="M50" s="135"/>
      <c r="N50" s="38">
        <f>N52</f>
        <v>0</v>
      </c>
      <c r="O50" s="38">
        <f t="shared" ref="O50:S50" si="32">O52</f>
        <v>0</v>
      </c>
      <c r="P50" s="38">
        <f t="shared" si="32"/>
        <v>90000</v>
      </c>
      <c r="Q50" s="38">
        <f t="shared" si="32"/>
        <v>0</v>
      </c>
      <c r="R50" s="38">
        <f t="shared" si="32"/>
        <v>0</v>
      </c>
      <c r="S50" s="38">
        <f t="shared" si="32"/>
        <v>90000</v>
      </c>
      <c r="T50" s="38">
        <f t="shared" si="9"/>
        <v>90000</v>
      </c>
      <c r="U50" s="38">
        <f>U52</f>
        <v>90000</v>
      </c>
      <c r="V50" s="38">
        <f>I50</f>
        <v>90000</v>
      </c>
      <c r="W50" s="38">
        <f>J50</f>
        <v>90000</v>
      </c>
      <c r="X50" s="223"/>
    </row>
    <row r="51" spans="1:24">
      <c r="A51" s="236"/>
      <c r="B51" s="235"/>
      <c r="C51" s="73" t="s">
        <v>7</v>
      </c>
      <c r="D51" s="78"/>
      <c r="E51" s="78"/>
      <c r="F51" s="78"/>
      <c r="G51" s="78"/>
      <c r="H51" s="74"/>
      <c r="I51" s="74"/>
      <c r="J51" s="74"/>
      <c r="K51" s="74"/>
      <c r="L51" s="135"/>
      <c r="M51" s="135"/>
      <c r="N51" s="38"/>
      <c r="O51" s="38"/>
      <c r="P51" s="38"/>
      <c r="Q51" s="38"/>
      <c r="R51" s="38"/>
      <c r="S51" s="38"/>
      <c r="T51" s="38"/>
      <c r="U51" s="38"/>
      <c r="V51" s="135"/>
      <c r="W51" s="135"/>
      <c r="X51" s="224"/>
    </row>
    <row r="52" spans="1:24">
      <c r="A52" s="236"/>
      <c r="B52" s="235"/>
      <c r="C52" s="73" t="str">
        <f>'Пр. 5 (ПП2.БДД.2.Мер.)'!B17</f>
        <v xml:space="preserve">Администрация ЗАТО г. Железногорск </v>
      </c>
      <c r="D52" s="74" t="str">
        <f>'Пр. 5 (ПП2.БДД.2.Мер.)'!C17</f>
        <v>009</v>
      </c>
      <c r="E52" s="74" t="str">
        <f>'Пр. 5 (ПП2.БДД.2.Мер.)'!D17</f>
        <v>0113</v>
      </c>
      <c r="F52" s="74" t="str">
        <f>'Пр. 5 (ПП2.БДД.2.Мер.)'!E17</f>
        <v>1220003</v>
      </c>
      <c r="G52" s="74" t="str">
        <f>'Пр. 5 (ПП2.БДД.2.Мер.)'!F17</f>
        <v>244</v>
      </c>
      <c r="H52" s="74">
        <f>'Пр. 5 (ПП2.БДД.2.Мер.)'!G17</f>
        <v>90000</v>
      </c>
      <c r="I52" s="74">
        <f>'Пр. 5 (ПП2.БДД.2.Мер.)'!H17</f>
        <v>90000</v>
      </c>
      <c r="J52" s="74">
        <f>'Пр. 5 (ПП2.БДД.2.Мер.)'!I17</f>
        <v>90000</v>
      </c>
      <c r="K52" s="74">
        <f>'Пр. 5 (ПП2.БДД.2.Мер.)'!J17</f>
        <v>270000</v>
      </c>
      <c r="L52" s="135"/>
      <c r="M52" s="135"/>
      <c r="N52" s="38">
        <v>0</v>
      </c>
      <c r="O52" s="38">
        <v>0</v>
      </c>
      <c r="P52" s="38">
        <v>90000</v>
      </c>
      <c r="Q52" s="38">
        <v>0</v>
      </c>
      <c r="R52" s="38">
        <v>0</v>
      </c>
      <c r="S52" s="38">
        <v>90000</v>
      </c>
      <c r="T52" s="38">
        <f t="shared" si="9"/>
        <v>90000</v>
      </c>
      <c r="U52" s="38">
        <v>90000</v>
      </c>
      <c r="V52" s="38">
        <f>I52</f>
        <v>90000</v>
      </c>
      <c r="W52" s="38">
        <f>J52</f>
        <v>90000</v>
      </c>
      <c r="X52" s="225"/>
    </row>
    <row r="53" spans="1:24" ht="74.25" customHeight="1">
      <c r="A53" s="235" t="s">
        <v>192</v>
      </c>
      <c r="B53" s="235" t="str">
        <f>'Пр. 5 (ПП2.БДД.2.Мер.)'!A9</f>
        <v>1.1. 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 за счет средств муниципального дорожного фонда</v>
      </c>
      <c r="C53" s="73" t="s">
        <v>9</v>
      </c>
      <c r="D53" s="74"/>
      <c r="E53" s="74"/>
      <c r="F53" s="74"/>
      <c r="G53" s="74"/>
      <c r="H53" s="74">
        <f>H55</f>
        <v>46800</v>
      </c>
      <c r="I53" s="74">
        <f t="shared" ref="I53:K53" si="33">I55</f>
        <v>0</v>
      </c>
      <c r="J53" s="74">
        <f t="shared" si="33"/>
        <v>0</v>
      </c>
      <c r="K53" s="74">
        <f t="shared" si="33"/>
        <v>46800</v>
      </c>
      <c r="L53" s="135"/>
      <c r="M53" s="135"/>
      <c r="N53" s="38">
        <f>N55</f>
        <v>0</v>
      </c>
      <c r="O53" s="38">
        <f t="shared" ref="O53:S53" si="34">O55</f>
        <v>0</v>
      </c>
      <c r="P53" s="38">
        <f t="shared" si="34"/>
        <v>0</v>
      </c>
      <c r="Q53" s="38">
        <f t="shared" si="34"/>
        <v>0</v>
      </c>
      <c r="R53" s="38">
        <f t="shared" si="34"/>
        <v>46800</v>
      </c>
      <c r="S53" s="38">
        <f t="shared" si="34"/>
        <v>0</v>
      </c>
      <c r="T53" s="38">
        <f t="shared" si="9"/>
        <v>46800</v>
      </c>
      <c r="U53" s="38">
        <f>U55</f>
        <v>46800</v>
      </c>
      <c r="V53" s="38">
        <f>I53</f>
        <v>0</v>
      </c>
      <c r="W53" s="38">
        <f>J53</f>
        <v>0</v>
      </c>
      <c r="X53" s="232"/>
    </row>
    <row r="54" spans="1:24">
      <c r="A54" s="236"/>
      <c r="B54" s="235"/>
      <c r="C54" s="73" t="s">
        <v>7</v>
      </c>
      <c r="D54" s="74"/>
      <c r="E54" s="74"/>
      <c r="F54" s="74"/>
      <c r="G54" s="74"/>
      <c r="H54" s="74"/>
      <c r="I54" s="74"/>
      <c r="J54" s="74"/>
      <c r="K54" s="74"/>
      <c r="L54" s="135"/>
      <c r="M54" s="135"/>
      <c r="N54" s="38"/>
      <c r="O54" s="38"/>
      <c r="P54" s="38"/>
      <c r="Q54" s="38"/>
      <c r="R54" s="38"/>
      <c r="S54" s="38"/>
      <c r="T54" s="38"/>
      <c r="U54" s="38"/>
      <c r="V54" s="135"/>
      <c r="W54" s="135"/>
      <c r="X54" s="233"/>
    </row>
    <row r="55" spans="1:24">
      <c r="A55" s="236"/>
      <c r="B55" s="235"/>
      <c r="C55" s="73" t="str">
        <f>'Пр. 5 (ПП2.БДД.2.Мер.)'!B9</f>
        <v xml:space="preserve">Администрация ЗАТО г. Железногорск </v>
      </c>
      <c r="D55" s="74" t="str">
        <f>'Пр. 5 (ПП2.БДД.2.Мер.)'!C9</f>
        <v>009</v>
      </c>
      <c r="E55" s="74" t="str">
        <f>'Пр. 5 (ПП2.БДД.2.Мер.)'!D9</f>
        <v>0409</v>
      </c>
      <c r="F55" s="74" t="str">
        <f>'Пр. 5 (ПП2.БДД.2.Мер.)'!E9</f>
        <v>1227491</v>
      </c>
      <c r="G55" s="74" t="str">
        <f>'Пр. 5 (ПП2.БДД.2.Мер.)'!F9</f>
        <v>244</v>
      </c>
      <c r="H55" s="74">
        <f>'Пр. 5 (ПП2.БДД.2.Мер.)'!G9</f>
        <v>46800</v>
      </c>
      <c r="I55" s="74">
        <f>'Пр. 5 (ПП2.БДД.2.Мер.)'!H9</f>
        <v>0</v>
      </c>
      <c r="J55" s="74">
        <f>'Пр. 5 (ПП2.БДД.2.Мер.)'!I9</f>
        <v>0</v>
      </c>
      <c r="K55" s="74">
        <f>'Пр. 5 (ПП2.БДД.2.Мер.)'!J9</f>
        <v>46800</v>
      </c>
      <c r="L55" s="135"/>
      <c r="M55" s="135"/>
      <c r="N55" s="38">
        <v>0</v>
      </c>
      <c r="O55" s="38">
        <v>0</v>
      </c>
      <c r="P55" s="38">
        <v>0</v>
      </c>
      <c r="Q55" s="38">
        <v>0</v>
      </c>
      <c r="R55" s="38">
        <f>T55</f>
        <v>46800</v>
      </c>
      <c r="S55" s="38">
        <v>0</v>
      </c>
      <c r="T55" s="38">
        <f t="shared" si="9"/>
        <v>46800</v>
      </c>
      <c r="U55" s="38">
        <v>46800</v>
      </c>
      <c r="V55" s="38">
        <f>I55</f>
        <v>0</v>
      </c>
      <c r="W55" s="38">
        <f>J55</f>
        <v>0</v>
      </c>
      <c r="X55" s="234"/>
    </row>
    <row r="56" spans="1:24" ht="60.75" customHeight="1">
      <c r="A56" s="235" t="s">
        <v>193</v>
      </c>
      <c r="B56" s="235" t="str">
        <f>'Пр. 5 (ПП2.БДД.2.Мер.)'!A10</f>
        <v xml:space="preserve">1.2. Софинансирование расходов на приобретение и установку дорожных знаков на участках автодорог местного значения вблизи детского учреждения (школы), на проезжей части которых возможно появление детей за счет средств муниципального дорожного фонда
</v>
      </c>
      <c r="C56" s="73" t="s">
        <v>9</v>
      </c>
      <c r="D56" s="74"/>
      <c r="E56" s="74"/>
      <c r="F56" s="74"/>
      <c r="G56" s="74"/>
      <c r="H56" s="74">
        <f>H58</f>
        <v>9360</v>
      </c>
      <c r="I56" s="74">
        <f t="shared" ref="I56:K56" si="35">I58</f>
        <v>0</v>
      </c>
      <c r="J56" s="74">
        <f t="shared" si="35"/>
        <v>0</v>
      </c>
      <c r="K56" s="74">
        <f t="shared" si="35"/>
        <v>9360</v>
      </c>
      <c r="L56" s="135"/>
      <c r="M56" s="135"/>
      <c r="N56" s="38">
        <f>N58</f>
        <v>0</v>
      </c>
      <c r="O56" s="38">
        <f t="shared" ref="O56:S56" si="36">O58</f>
        <v>0</v>
      </c>
      <c r="P56" s="38">
        <f t="shared" si="36"/>
        <v>0</v>
      </c>
      <c r="Q56" s="38">
        <f t="shared" si="36"/>
        <v>0</v>
      </c>
      <c r="R56" s="38">
        <f t="shared" si="36"/>
        <v>9360</v>
      </c>
      <c r="S56" s="38">
        <f t="shared" si="36"/>
        <v>9360</v>
      </c>
      <c r="T56" s="38">
        <f t="shared" si="9"/>
        <v>9360</v>
      </c>
      <c r="U56" s="38">
        <f>U58</f>
        <v>9360</v>
      </c>
      <c r="V56" s="38">
        <f>I56</f>
        <v>0</v>
      </c>
      <c r="W56" s="38">
        <f>J56</f>
        <v>0</v>
      </c>
      <c r="X56" s="223"/>
    </row>
    <row r="57" spans="1:24">
      <c r="A57" s="236"/>
      <c r="B57" s="235"/>
      <c r="C57" s="73" t="s">
        <v>7</v>
      </c>
      <c r="D57" s="74"/>
      <c r="E57" s="74"/>
      <c r="F57" s="74"/>
      <c r="G57" s="74"/>
      <c r="H57" s="74"/>
      <c r="I57" s="74"/>
      <c r="J57" s="74"/>
      <c r="K57" s="74"/>
      <c r="L57" s="135"/>
      <c r="M57" s="135"/>
      <c r="N57" s="38"/>
      <c r="O57" s="38"/>
      <c r="P57" s="38"/>
      <c r="Q57" s="38"/>
      <c r="R57" s="38"/>
      <c r="S57" s="38"/>
      <c r="T57" s="38"/>
      <c r="U57" s="38"/>
      <c r="V57" s="135"/>
      <c r="W57" s="135"/>
      <c r="X57" s="224"/>
    </row>
    <row r="58" spans="1:24">
      <c r="A58" s="236"/>
      <c r="B58" s="235"/>
      <c r="C58" s="73" t="str">
        <f>'Пр. 5 (ПП2.БДД.2.Мер.)'!B10</f>
        <v xml:space="preserve">Администрация ЗАТО г. Железногорск </v>
      </c>
      <c r="D58" s="74" t="str">
        <f>'Пр. 5 (ПП2.БДД.2.Мер.)'!C10</f>
        <v>009</v>
      </c>
      <c r="E58" s="74" t="str">
        <f>'Пр. 5 (ПП2.БДД.2.Мер.)'!D10</f>
        <v>0409</v>
      </c>
      <c r="F58" s="74" t="str">
        <f>'Пр. 5 (ПП2.БДД.2.Мер.)'!E10</f>
        <v>1220005</v>
      </c>
      <c r="G58" s="74" t="str">
        <f>'Пр. 5 (ПП2.БДД.2.Мер.)'!F10</f>
        <v>244</v>
      </c>
      <c r="H58" s="74">
        <f>'Пр. 5 (ПП2.БДД.2.Мер.)'!G10</f>
        <v>9360</v>
      </c>
      <c r="I58" s="74">
        <f>'Пр. 5 (ПП2.БДД.2.Мер.)'!H10</f>
        <v>0</v>
      </c>
      <c r="J58" s="74">
        <f>'Пр. 5 (ПП2.БДД.2.Мер.)'!I10</f>
        <v>0</v>
      </c>
      <c r="K58" s="74">
        <f>'Пр. 5 (ПП2.БДД.2.Мер.)'!J10</f>
        <v>9360</v>
      </c>
      <c r="L58" s="135"/>
      <c r="M58" s="135"/>
      <c r="N58" s="38">
        <v>0</v>
      </c>
      <c r="O58" s="38">
        <v>0</v>
      </c>
      <c r="P58" s="38">
        <v>0</v>
      </c>
      <c r="Q58" s="38">
        <v>0</v>
      </c>
      <c r="R58" s="38">
        <f>T58</f>
        <v>9360</v>
      </c>
      <c r="S58" s="38">
        <v>9360</v>
      </c>
      <c r="T58" s="38">
        <f t="shared" si="9"/>
        <v>9360</v>
      </c>
      <c r="U58" s="38">
        <v>9360</v>
      </c>
      <c r="V58" s="38">
        <f>I58</f>
        <v>0</v>
      </c>
      <c r="W58" s="38">
        <f>J58</f>
        <v>0</v>
      </c>
      <c r="X58" s="225"/>
    </row>
    <row r="59" spans="1:24" ht="45" customHeight="1">
      <c r="A59" s="235" t="s">
        <v>194</v>
      </c>
      <c r="B59" s="235" t="str">
        <f>'Пр. 5 (ПП2.БДД.2.Мер.)'!A11</f>
        <v>1.3. Обустройство пешеходных переходов и нанесение дорожной разметки на автодорогах местного значения за счет средств муниципального дорожного фонда</v>
      </c>
      <c r="C59" s="73" t="s">
        <v>9</v>
      </c>
      <c r="D59" s="74"/>
      <c r="E59" s="74"/>
      <c r="F59" s="74"/>
      <c r="G59" s="74"/>
      <c r="H59" s="74">
        <f>H61</f>
        <v>465000</v>
      </c>
      <c r="I59" s="74">
        <f t="shared" ref="I59:K59" si="37">I61</f>
        <v>0</v>
      </c>
      <c r="J59" s="74">
        <f t="shared" si="37"/>
        <v>0</v>
      </c>
      <c r="K59" s="74">
        <f t="shared" si="37"/>
        <v>465000</v>
      </c>
      <c r="L59" s="135"/>
      <c r="M59" s="135"/>
      <c r="N59" s="38">
        <f>N61</f>
        <v>0</v>
      </c>
      <c r="O59" s="38">
        <f t="shared" ref="O59:S59" si="38">O61</f>
        <v>0</v>
      </c>
      <c r="P59" s="38">
        <f t="shared" si="38"/>
        <v>0</v>
      </c>
      <c r="Q59" s="38">
        <f t="shared" si="38"/>
        <v>0</v>
      </c>
      <c r="R59" s="38">
        <f t="shared" si="38"/>
        <v>465000</v>
      </c>
      <c r="S59" s="38">
        <f t="shared" si="38"/>
        <v>0</v>
      </c>
      <c r="T59" s="38">
        <f t="shared" si="9"/>
        <v>465000</v>
      </c>
      <c r="U59" s="38">
        <f>U61</f>
        <v>465000</v>
      </c>
      <c r="V59" s="38">
        <f>I59</f>
        <v>0</v>
      </c>
      <c r="W59" s="38">
        <f>J59</f>
        <v>0</v>
      </c>
      <c r="X59" s="232"/>
    </row>
    <row r="60" spans="1:24">
      <c r="A60" s="236"/>
      <c r="B60" s="235"/>
      <c r="C60" s="73" t="s">
        <v>7</v>
      </c>
      <c r="D60" s="74"/>
      <c r="E60" s="74"/>
      <c r="F60" s="74"/>
      <c r="G60" s="74"/>
      <c r="H60" s="74"/>
      <c r="I60" s="74"/>
      <c r="J60" s="74"/>
      <c r="K60" s="74"/>
      <c r="L60" s="135"/>
      <c r="M60" s="135"/>
      <c r="N60" s="38"/>
      <c r="O60" s="38"/>
      <c r="P60" s="38"/>
      <c r="Q60" s="38"/>
      <c r="R60" s="38"/>
      <c r="S60" s="38"/>
      <c r="T60" s="38"/>
      <c r="U60" s="38"/>
      <c r="V60" s="135"/>
      <c r="W60" s="135"/>
      <c r="X60" s="233"/>
    </row>
    <row r="61" spans="1:24">
      <c r="A61" s="236"/>
      <c r="B61" s="235"/>
      <c r="C61" s="73" t="str">
        <f>'Пр. 5 (ПП2.БДД.2.Мер.)'!B11</f>
        <v xml:space="preserve">Администрация ЗАТО г. Железногорск </v>
      </c>
      <c r="D61" s="74" t="str">
        <f>'Пр. 5 (ПП2.БДД.2.Мер.)'!C11</f>
        <v>009</v>
      </c>
      <c r="E61" s="74" t="str">
        <f>'Пр. 5 (ПП2.БДД.2.Мер.)'!D11</f>
        <v>0409</v>
      </c>
      <c r="F61" s="74" t="str">
        <f>'Пр. 5 (ПП2.БДД.2.Мер.)'!E11</f>
        <v>1227492</v>
      </c>
      <c r="G61" s="74" t="str">
        <f>'Пр. 5 (ПП2.БДД.2.Мер.)'!F11</f>
        <v>244</v>
      </c>
      <c r="H61" s="74">
        <f>'Пр. 5 (ПП2.БДД.2.Мер.)'!G11</f>
        <v>465000</v>
      </c>
      <c r="I61" s="74">
        <f>'Пр. 5 (ПП2.БДД.2.Мер.)'!H11</f>
        <v>0</v>
      </c>
      <c r="J61" s="74">
        <f>'Пр. 5 (ПП2.БДД.2.Мер.)'!I11</f>
        <v>0</v>
      </c>
      <c r="K61" s="74">
        <f>'Пр. 5 (ПП2.БДД.2.Мер.)'!J11</f>
        <v>465000</v>
      </c>
      <c r="L61" s="135"/>
      <c r="M61" s="135"/>
      <c r="N61" s="38">
        <v>0</v>
      </c>
      <c r="O61" s="38">
        <v>0</v>
      </c>
      <c r="P61" s="38">
        <v>0</v>
      </c>
      <c r="Q61" s="38">
        <v>0</v>
      </c>
      <c r="R61" s="38">
        <f>T61</f>
        <v>465000</v>
      </c>
      <c r="S61" s="38">
        <v>0</v>
      </c>
      <c r="T61" s="38">
        <f t="shared" si="9"/>
        <v>465000</v>
      </c>
      <c r="U61" s="38">
        <v>465000</v>
      </c>
      <c r="V61" s="38">
        <f>I61</f>
        <v>0</v>
      </c>
      <c r="W61" s="38">
        <f>J61</f>
        <v>0</v>
      </c>
      <c r="X61" s="234"/>
    </row>
    <row r="62" spans="1:24" ht="30" customHeight="1">
      <c r="A62" s="235" t="s">
        <v>195</v>
      </c>
      <c r="B62" s="235" t="str">
        <f>'Пр. 5 (ПП2.БДД.2.Мер.)'!A12</f>
        <v>1.4. Софинансирование расходов на обустройство пешеходных переходов и нанесение дорожной разметки на автодорогах местного значения за счет средств муниципального дорожного фонда</v>
      </c>
      <c r="C62" s="73" t="s">
        <v>9</v>
      </c>
      <c r="D62" s="74"/>
      <c r="E62" s="74"/>
      <c r="F62" s="74"/>
      <c r="G62" s="74"/>
      <c r="H62" s="74">
        <f>H64</f>
        <v>93000</v>
      </c>
      <c r="I62" s="74">
        <f t="shared" ref="I62:K62" si="39">I64</f>
        <v>0</v>
      </c>
      <c r="J62" s="74">
        <f t="shared" si="39"/>
        <v>0</v>
      </c>
      <c r="K62" s="74">
        <f t="shared" si="39"/>
        <v>93000</v>
      </c>
      <c r="L62" s="135"/>
      <c r="M62" s="135"/>
      <c r="N62" s="38">
        <f>N64</f>
        <v>0</v>
      </c>
      <c r="O62" s="38">
        <f t="shared" ref="O62:S62" si="40">O64</f>
        <v>0</v>
      </c>
      <c r="P62" s="38">
        <f t="shared" si="40"/>
        <v>0</v>
      </c>
      <c r="Q62" s="38">
        <f t="shared" si="40"/>
        <v>0</v>
      </c>
      <c r="R62" s="38">
        <f t="shared" si="40"/>
        <v>93000</v>
      </c>
      <c r="S62" s="38">
        <f t="shared" si="40"/>
        <v>93000</v>
      </c>
      <c r="T62" s="38">
        <f t="shared" si="9"/>
        <v>93000</v>
      </c>
      <c r="U62" s="38">
        <f>U64</f>
        <v>93000</v>
      </c>
      <c r="V62" s="38">
        <f>I62</f>
        <v>0</v>
      </c>
      <c r="W62" s="38">
        <f>J62</f>
        <v>0</v>
      </c>
      <c r="X62" s="223"/>
    </row>
    <row r="63" spans="1:24">
      <c r="A63" s="236"/>
      <c r="B63" s="235"/>
      <c r="C63" s="73" t="s">
        <v>7</v>
      </c>
      <c r="D63" s="74"/>
      <c r="E63" s="74"/>
      <c r="F63" s="74"/>
      <c r="G63" s="74"/>
      <c r="H63" s="74"/>
      <c r="I63" s="74"/>
      <c r="J63" s="74"/>
      <c r="K63" s="74"/>
      <c r="L63" s="135"/>
      <c r="M63" s="135"/>
      <c r="N63" s="38"/>
      <c r="O63" s="38"/>
      <c r="P63" s="38"/>
      <c r="Q63" s="38"/>
      <c r="R63" s="38"/>
      <c r="S63" s="38"/>
      <c r="T63" s="38"/>
      <c r="U63" s="38"/>
      <c r="V63" s="135"/>
      <c r="W63" s="135"/>
      <c r="X63" s="224"/>
    </row>
    <row r="64" spans="1:24">
      <c r="A64" s="236"/>
      <c r="B64" s="235"/>
      <c r="C64" s="73" t="str">
        <f>'Пр. 5 (ПП2.БДД.2.Мер.)'!B12</f>
        <v xml:space="preserve">Администрация ЗАТО г. Железногорск </v>
      </c>
      <c r="D64" s="74" t="str">
        <f>'Пр. 5 (ПП2.БДД.2.Мер.)'!C12</f>
        <v>009</v>
      </c>
      <c r="E64" s="74" t="str">
        <f>'Пр. 5 (ПП2.БДД.2.Мер.)'!D12</f>
        <v>0409</v>
      </c>
      <c r="F64" s="74" t="str">
        <f>'Пр. 5 (ПП2.БДД.2.Мер.)'!E12</f>
        <v>1220006</v>
      </c>
      <c r="G64" s="74" t="str">
        <f>'Пр. 5 (ПП2.БДД.2.Мер.)'!F12</f>
        <v>244</v>
      </c>
      <c r="H64" s="74">
        <f>'Пр. 5 (ПП2.БДД.2.Мер.)'!G12</f>
        <v>93000</v>
      </c>
      <c r="I64" s="74">
        <f>'Пр. 5 (ПП2.БДД.2.Мер.)'!H12</f>
        <v>0</v>
      </c>
      <c r="J64" s="74">
        <f>'Пр. 5 (ПП2.БДД.2.Мер.)'!I12</f>
        <v>0</v>
      </c>
      <c r="K64" s="74">
        <f>'Пр. 5 (ПП2.БДД.2.Мер.)'!J12</f>
        <v>93000</v>
      </c>
      <c r="L64" s="135"/>
      <c r="M64" s="135"/>
      <c r="N64" s="38">
        <v>0</v>
      </c>
      <c r="O64" s="38">
        <v>0</v>
      </c>
      <c r="P64" s="38">
        <v>0</v>
      </c>
      <c r="Q64" s="38">
        <v>0</v>
      </c>
      <c r="R64" s="38">
        <f>T64</f>
        <v>93000</v>
      </c>
      <c r="S64" s="38">
        <v>93000</v>
      </c>
      <c r="T64" s="38">
        <f t="shared" si="9"/>
        <v>93000</v>
      </c>
      <c r="U64" s="38">
        <v>93000</v>
      </c>
      <c r="V64" s="38">
        <f>I64</f>
        <v>0</v>
      </c>
      <c r="W64" s="38">
        <f>J64</f>
        <v>0</v>
      </c>
      <c r="X64" s="225"/>
    </row>
    <row r="65" spans="1:24" ht="28.5">
      <c r="A65" s="237" t="s">
        <v>11</v>
      </c>
      <c r="B65" s="237" t="s">
        <v>139</v>
      </c>
      <c r="C65" s="71" t="s">
        <v>42</v>
      </c>
      <c r="D65" s="77"/>
      <c r="E65" s="77"/>
      <c r="F65" s="77"/>
      <c r="G65" s="77"/>
      <c r="H65" s="72">
        <f>ПП3.Трансп.2.Мер.!G11</f>
        <v>73856000</v>
      </c>
      <c r="I65" s="72">
        <f>ПП3.Трансп.2.Мер.!H11</f>
        <v>73856000</v>
      </c>
      <c r="J65" s="72">
        <f>ПП3.Трансп.2.Мер.!I11</f>
        <v>73856000</v>
      </c>
      <c r="K65" s="72">
        <f>ПП3.Трансп.2.Мер.!J11</f>
        <v>221568000</v>
      </c>
      <c r="L65" s="135"/>
      <c r="M65" s="135"/>
      <c r="N65" s="147">
        <f>N68</f>
        <v>32000000</v>
      </c>
      <c r="O65" s="147">
        <f t="shared" ref="O65:S65" si="41">O68</f>
        <v>23620395</v>
      </c>
      <c r="P65" s="147">
        <f t="shared" si="41"/>
        <v>37000000</v>
      </c>
      <c r="Q65" s="147">
        <f t="shared" si="41"/>
        <v>37000000</v>
      </c>
      <c r="R65" s="147">
        <f t="shared" si="41"/>
        <v>47500000</v>
      </c>
      <c r="S65" s="147">
        <f t="shared" si="41"/>
        <v>45000000</v>
      </c>
      <c r="T65" s="147">
        <f>T68</f>
        <v>73856000</v>
      </c>
      <c r="U65" s="147">
        <f>U68</f>
        <v>72956001.200000003</v>
      </c>
      <c r="V65" s="147">
        <f>I65</f>
        <v>73856000</v>
      </c>
      <c r="W65" s="147">
        <f>J65</f>
        <v>73856000</v>
      </c>
      <c r="X65" s="223"/>
    </row>
    <row r="66" spans="1:24">
      <c r="A66" s="237"/>
      <c r="B66" s="237"/>
      <c r="C66" s="71" t="s">
        <v>7</v>
      </c>
      <c r="D66" s="77"/>
      <c r="E66" s="77"/>
      <c r="F66" s="77"/>
      <c r="G66" s="77"/>
      <c r="H66" s="72"/>
      <c r="I66" s="72"/>
      <c r="J66" s="72"/>
      <c r="K66" s="72"/>
      <c r="L66" s="135"/>
      <c r="M66" s="135"/>
      <c r="N66" s="147"/>
      <c r="O66" s="147"/>
      <c r="P66" s="147"/>
      <c r="Q66" s="147"/>
      <c r="R66" s="147"/>
      <c r="S66" s="147"/>
      <c r="T66" s="147"/>
      <c r="U66" s="38"/>
      <c r="V66" s="141"/>
      <c r="W66" s="141"/>
      <c r="X66" s="224"/>
    </row>
    <row r="67" spans="1:24">
      <c r="A67" s="237"/>
      <c r="B67" s="237"/>
      <c r="C67" s="71" t="str">
        <f>ПП3.Трансп.2.Мер.!B13</f>
        <v>Администрация ЗАТО г. Железногорск</v>
      </c>
      <c r="D67" s="77"/>
      <c r="E67" s="77"/>
      <c r="F67" s="77"/>
      <c r="G67" s="77"/>
      <c r="H67" s="72">
        <f>ПП3.Трансп.2.Мер.!G13</f>
        <v>73856000</v>
      </c>
      <c r="I67" s="72">
        <f>ПП3.Трансп.2.Мер.!H13</f>
        <v>73856000</v>
      </c>
      <c r="J67" s="72">
        <f>ПП3.Трансп.2.Мер.!I13</f>
        <v>73856000</v>
      </c>
      <c r="K67" s="72">
        <f>ПП3.Трансп.2.Мер.!J13</f>
        <v>221568000</v>
      </c>
      <c r="L67" s="135"/>
      <c r="M67" s="135"/>
      <c r="N67" s="147">
        <f>N70</f>
        <v>32000000</v>
      </c>
      <c r="O67" s="147">
        <f t="shared" ref="O67:U67" si="42">O70</f>
        <v>23620395</v>
      </c>
      <c r="P67" s="147">
        <f t="shared" si="42"/>
        <v>37000000</v>
      </c>
      <c r="Q67" s="147">
        <f t="shared" si="42"/>
        <v>37000000</v>
      </c>
      <c r="R67" s="147">
        <f t="shared" si="42"/>
        <v>47500000</v>
      </c>
      <c r="S67" s="147">
        <f t="shared" si="42"/>
        <v>45000000</v>
      </c>
      <c r="T67" s="147">
        <f t="shared" si="42"/>
        <v>73856000</v>
      </c>
      <c r="U67" s="147">
        <f t="shared" si="42"/>
        <v>72956001.200000003</v>
      </c>
      <c r="V67" s="147">
        <f>I67</f>
        <v>73856000</v>
      </c>
      <c r="W67" s="147">
        <f>J67</f>
        <v>73856000</v>
      </c>
      <c r="X67" s="225"/>
    </row>
    <row r="68" spans="1:24" ht="75" customHeight="1">
      <c r="A68" s="235" t="s">
        <v>41</v>
      </c>
      <c r="B68" s="235" t="str">
        <f>ПП3.Трансп.2.Мер.!A8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68" s="73" t="s">
        <v>9</v>
      </c>
      <c r="D68" s="78"/>
      <c r="E68" s="78"/>
      <c r="F68" s="78"/>
      <c r="G68" s="78"/>
      <c r="H68" s="74">
        <f>ПП3.Трансп.2.Мер.!G8</f>
        <v>73856000</v>
      </c>
      <c r="I68" s="74">
        <f>ПП3.Трансп.2.Мер.!H8</f>
        <v>73856000</v>
      </c>
      <c r="J68" s="74">
        <f>ПП3.Трансп.2.Мер.!I8</f>
        <v>73856000</v>
      </c>
      <c r="K68" s="74">
        <f>ПП3.Трансп.2.Мер.!J8</f>
        <v>221568000</v>
      </c>
      <c r="L68" s="135"/>
      <c r="M68" s="135"/>
      <c r="N68" s="38">
        <f>N70</f>
        <v>32000000</v>
      </c>
      <c r="O68" s="38">
        <f t="shared" ref="O68:S68" si="43">O70</f>
        <v>23620395</v>
      </c>
      <c r="P68" s="38">
        <f t="shared" si="43"/>
        <v>37000000</v>
      </c>
      <c r="Q68" s="38">
        <f t="shared" si="43"/>
        <v>37000000</v>
      </c>
      <c r="R68" s="38">
        <f t="shared" si="43"/>
        <v>47500000</v>
      </c>
      <c r="S68" s="38">
        <f t="shared" si="43"/>
        <v>45000000</v>
      </c>
      <c r="T68" s="38">
        <f t="shared" si="9"/>
        <v>73856000</v>
      </c>
      <c r="U68" s="38">
        <f>U70</f>
        <v>72956001.200000003</v>
      </c>
      <c r="V68" s="38">
        <f>V70</f>
        <v>73856000</v>
      </c>
      <c r="W68" s="38">
        <f>W70</f>
        <v>73856000</v>
      </c>
      <c r="X68" s="223"/>
    </row>
    <row r="69" spans="1:24">
      <c r="A69" s="236"/>
      <c r="B69" s="235"/>
      <c r="C69" s="73" t="s">
        <v>7</v>
      </c>
      <c r="D69" s="78"/>
      <c r="E69" s="78"/>
      <c r="F69" s="78"/>
      <c r="G69" s="78"/>
      <c r="H69" s="74"/>
      <c r="I69" s="74"/>
      <c r="J69" s="74"/>
      <c r="K69" s="74"/>
      <c r="L69" s="135"/>
      <c r="M69" s="135"/>
      <c r="N69" s="38"/>
      <c r="O69" s="38"/>
      <c r="P69" s="38"/>
      <c r="Q69" s="38"/>
      <c r="R69" s="38"/>
      <c r="S69" s="38"/>
      <c r="T69" s="38"/>
      <c r="U69" s="38"/>
      <c r="V69" s="135"/>
      <c r="W69" s="135"/>
      <c r="X69" s="224"/>
    </row>
    <row r="70" spans="1:24">
      <c r="A70" s="236"/>
      <c r="B70" s="235"/>
      <c r="C70" s="73" t="str">
        <f>ПП3.Трансп.2.Мер.!B10</f>
        <v>Администрация ЗАТО г. Железногорск</v>
      </c>
      <c r="D70" s="79" t="str">
        <f>ПП3.Трансп.2.Мер.!C10</f>
        <v>009</v>
      </c>
      <c r="E70" s="79" t="str">
        <f>ПП3.Трансп.2.Мер.!D10</f>
        <v>0408</v>
      </c>
      <c r="F70" s="79" t="str">
        <f>ПП3.Трансп.2.Мер.!E10</f>
        <v>1230001</v>
      </c>
      <c r="G70" s="79" t="str">
        <f>ПП3.Трансп.2.Мер.!F10</f>
        <v>810</v>
      </c>
      <c r="H70" s="74">
        <f>ПП3.Трансп.2.Мер.!G10</f>
        <v>73856000</v>
      </c>
      <c r="I70" s="74">
        <f>ПП3.Трансп.2.Мер.!H10</f>
        <v>73856000</v>
      </c>
      <c r="J70" s="74">
        <f>ПП3.Трансп.2.Мер.!I10</f>
        <v>73856000</v>
      </c>
      <c r="K70" s="74">
        <f>ПП3.Трансп.2.Мер.!J10</f>
        <v>221568000</v>
      </c>
      <c r="L70" s="135"/>
      <c r="M70" s="135"/>
      <c r="N70" s="38">
        <v>32000000</v>
      </c>
      <c r="O70" s="38">
        <v>23620395</v>
      </c>
      <c r="P70" s="38">
        <v>37000000</v>
      </c>
      <c r="Q70" s="38">
        <v>37000000</v>
      </c>
      <c r="R70" s="38">
        <v>47500000</v>
      </c>
      <c r="S70" s="38">
        <v>45000000</v>
      </c>
      <c r="T70" s="38">
        <f t="shared" si="9"/>
        <v>73856000</v>
      </c>
      <c r="U70" s="38">
        <v>72956001.200000003</v>
      </c>
      <c r="V70" s="38">
        <f>I70</f>
        <v>73856000</v>
      </c>
      <c r="W70" s="38">
        <f>J70</f>
        <v>73856000</v>
      </c>
      <c r="X70" s="225"/>
    </row>
    <row r="71" spans="1:24" s="43" customFormat="1" ht="28.5">
      <c r="A71" s="237" t="s">
        <v>103</v>
      </c>
      <c r="B71" s="237" t="s">
        <v>169</v>
      </c>
      <c r="C71" s="71" t="s">
        <v>42</v>
      </c>
      <c r="D71" s="77"/>
      <c r="E71" s="77"/>
      <c r="F71" s="77"/>
      <c r="G71" s="77"/>
      <c r="H71" s="72">
        <f>'Пр. 6 (ПП4.Благ.2.Мер.)'!G18</f>
        <v>56907685.039999999</v>
      </c>
      <c r="I71" s="72">
        <f>'Пр. 6 (ПП4.Благ.2.Мер.)'!H18</f>
        <v>52705427</v>
      </c>
      <c r="J71" s="72">
        <f>'Пр. 6 (ПП4.Благ.2.Мер.)'!I18</f>
        <v>52705427</v>
      </c>
      <c r="K71" s="72">
        <f>'Пр. 6 (ПП4.Благ.2.Мер.)'!J18</f>
        <v>162318539.04000002</v>
      </c>
      <c r="L71" s="141"/>
      <c r="M71" s="141"/>
      <c r="N71" s="147">
        <f>N74+N78+N81+N85+N88+N91+N94</f>
        <v>12258818.34</v>
      </c>
      <c r="O71" s="147">
        <f t="shared" ref="O71:U71" si="44">O74+O78+O81+O85+O88+O91+O94</f>
        <v>12117300.67</v>
      </c>
      <c r="P71" s="147">
        <f t="shared" si="44"/>
        <v>25602826.149999999</v>
      </c>
      <c r="Q71" s="147">
        <f t="shared" si="44"/>
        <v>25418163.369999997</v>
      </c>
      <c r="R71" s="147">
        <f t="shared" si="44"/>
        <v>40437449.520000003</v>
      </c>
      <c r="S71" s="147">
        <f t="shared" si="44"/>
        <v>40330282.810000002</v>
      </c>
      <c r="T71" s="147">
        <f t="shared" si="44"/>
        <v>56907685.039999999</v>
      </c>
      <c r="U71" s="147">
        <f t="shared" si="44"/>
        <v>56822259.5</v>
      </c>
      <c r="V71" s="147">
        <f>I71</f>
        <v>52705427</v>
      </c>
      <c r="W71" s="147">
        <f>J71</f>
        <v>52705427</v>
      </c>
      <c r="X71" s="226"/>
    </row>
    <row r="72" spans="1:24" s="43" customFormat="1" ht="14.25">
      <c r="A72" s="237"/>
      <c r="B72" s="237"/>
      <c r="C72" s="71" t="s">
        <v>7</v>
      </c>
      <c r="D72" s="77"/>
      <c r="E72" s="77"/>
      <c r="F72" s="77"/>
      <c r="G72" s="77"/>
      <c r="H72" s="72"/>
      <c r="I72" s="72"/>
      <c r="J72" s="72"/>
      <c r="K72" s="72"/>
      <c r="L72" s="141"/>
      <c r="M72" s="141"/>
      <c r="N72" s="147"/>
      <c r="O72" s="147"/>
      <c r="P72" s="147"/>
      <c r="Q72" s="147"/>
      <c r="R72" s="147"/>
      <c r="S72" s="147"/>
      <c r="T72" s="147"/>
      <c r="U72" s="147"/>
      <c r="V72" s="141"/>
      <c r="W72" s="141"/>
      <c r="X72" s="227"/>
    </row>
    <row r="73" spans="1:24" s="43" customFormat="1" ht="14.25">
      <c r="A73" s="237"/>
      <c r="B73" s="237"/>
      <c r="C73" s="71" t="str">
        <f>'Пр. 6 (ПП4.Благ.2.Мер.)'!B20</f>
        <v xml:space="preserve">Администрация ЗАТО г. Железногорск </v>
      </c>
      <c r="D73" s="77"/>
      <c r="E73" s="77"/>
      <c r="F73" s="77"/>
      <c r="G73" s="77"/>
      <c r="H73" s="72">
        <f>'Пр. 6 (ПП4.Благ.2.Мер.)'!G20</f>
        <v>56907685.039999999</v>
      </c>
      <c r="I73" s="72">
        <f>'Пр. 6 (ПП4.Благ.2.Мер.)'!H20</f>
        <v>52705427</v>
      </c>
      <c r="J73" s="72">
        <f>'Пр. 6 (ПП4.Благ.2.Мер.)'!I20</f>
        <v>52705427</v>
      </c>
      <c r="K73" s="72">
        <f>'Пр. 6 (ПП4.Благ.2.Мер.)'!J20</f>
        <v>162318539.04000002</v>
      </c>
      <c r="L73" s="141"/>
      <c r="M73" s="141"/>
      <c r="N73" s="147">
        <f>N76+N77+N80+N83+N84+N87+N90+N93+N96</f>
        <v>12258818.34</v>
      </c>
      <c r="O73" s="147">
        <f t="shared" ref="O73:U73" si="45">O76+O77+O80+O83+O84+O87+O90+O93+O96</f>
        <v>12117300.67</v>
      </c>
      <c r="P73" s="147">
        <f t="shared" si="45"/>
        <v>25602826.149999999</v>
      </c>
      <c r="Q73" s="147">
        <f t="shared" si="45"/>
        <v>25418163.370000001</v>
      </c>
      <c r="R73" s="147">
        <f t="shared" si="45"/>
        <v>40437449.520000003</v>
      </c>
      <c r="S73" s="147">
        <f t="shared" si="45"/>
        <v>40330282.810000002</v>
      </c>
      <c r="T73" s="147">
        <f t="shared" si="45"/>
        <v>56907685.039999999</v>
      </c>
      <c r="U73" s="147">
        <f t="shared" si="45"/>
        <v>56822259.5</v>
      </c>
      <c r="V73" s="147">
        <f>I73</f>
        <v>52705427</v>
      </c>
      <c r="W73" s="147">
        <f>J73</f>
        <v>52705427</v>
      </c>
      <c r="X73" s="228"/>
    </row>
    <row r="74" spans="1:24" ht="30">
      <c r="A74" s="235" t="s">
        <v>104</v>
      </c>
      <c r="B74" s="235" t="str">
        <f>'Пр. 6 (ПП4.Благ.2.Мер.)'!A9</f>
        <v>1.1. Содержание прочих объектов благоустройства</v>
      </c>
      <c r="C74" s="73" t="s">
        <v>9</v>
      </c>
      <c r="D74" s="78"/>
      <c r="E74" s="78"/>
      <c r="F74" s="78"/>
      <c r="G74" s="78"/>
      <c r="H74" s="74">
        <f>H76+H77</f>
        <v>13548055</v>
      </c>
      <c r="I74" s="74">
        <f t="shared" ref="I74:K74" si="46">I76+I77</f>
        <v>13548055</v>
      </c>
      <c r="J74" s="74">
        <f t="shared" si="46"/>
        <v>13548055</v>
      </c>
      <c r="K74" s="74">
        <f t="shared" si="46"/>
        <v>40644165</v>
      </c>
      <c r="L74" s="135"/>
      <c r="M74" s="135"/>
      <c r="N74" s="38">
        <f>N76+N77</f>
        <v>2399567.34</v>
      </c>
      <c r="O74" s="38">
        <f t="shared" ref="O74:S74" si="47">O76+O77</f>
        <v>2258049.67</v>
      </c>
      <c r="P74" s="38">
        <f t="shared" si="47"/>
        <v>5967051.3499999996</v>
      </c>
      <c r="Q74" s="38">
        <f t="shared" si="47"/>
        <v>5932151.3499999996</v>
      </c>
      <c r="R74" s="38">
        <f t="shared" si="47"/>
        <v>10995807.359999999</v>
      </c>
      <c r="S74" s="38">
        <f t="shared" si="47"/>
        <v>10967006.359999999</v>
      </c>
      <c r="T74" s="38">
        <f t="shared" si="9"/>
        <v>13548055</v>
      </c>
      <c r="U74" s="38">
        <f>U76+U77</f>
        <v>13519254</v>
      </c>
      <c r="V74" s="38">
        <f>I74</f>
        <v>13548055</v>
      </c>
      <c r="W74" s="38">
        <f>J74</f>
        <v>13548055</v>
      </c>
      <c r="X74" s="223"/>
    </row>
    <row r="75" spans="1:24">
      <c r="A75" s="236"/>
      <c r="B75" s="235"/>
      <c r="C75" s="73" t="s">
        <v>7</v>
      </c>
      <c r="D75" s="78"/>
      <c r="E75" s="78"/>
      <c r="F75" s="78"/>
      <c r="G75" s="78"/>
      <c r="H75" s="74"/>
      <c r="I75" s="74"/>
      <c r="J75" s="74"/>
      <c r="K75" s="74"/>
      <c r="L75" s="135"/>
      <c r="M75" s="135"/>
      <c r="N75" s="38"/>
      <c r="O75" s="38"/>
      <c r="P75" s="38"/>
      <c r="Q75" s="38"/>
      <c r="R75" s="38"/>
      <c r="S75" s="38"/>
      <c r="T75" s="38"/>
      <c r="U75" s="38"/>
      <c r="V75" s="135"/>
      <c r="W75" s="135"/>
      <c r="X75" s="224"/>
    </row>
    <row r="76" spans="1:24">
      <c r="A76" s="236"/>
      <c r="B76" s="235"/>
      <c r="C76" s="73" t="str">
        <f>'Пр. 6 (ПП4.Благ.2.Мер.)'!B9</f>
        <v>Администрация ЗАТО г. Железногорск</v>
      </c>
      <c r="D76" s="79" t="str">
        <f>'Пр. 6 (ПП4.Благ.2.Мер.)'!C9</f>
        <v>009</v>
      </c>
      <c r="E76" s="79" t="str">
        <f>'Пр. 6 (ПП4.Благ.2.Мер.)'!D9</f>
        <v>0503</v>
      </c>
      <c r="F76" s="79" t="str">
        <f>'Пр. 6 (ПП4.Благ.2.Мер.)'!E9</f>
        <v>1240002</v>
      </c>
      <c r="G76" s="79" t="str">
        <f>'Пр. 6 (ПП4.Благ.2.Мер.)'!F9</f>
        <v>810</v>
      </c>
      <c r="H76" s="74">
        <f>'Пр. 6 (ПП4.Благ.2.Мер.)'!G9</f>
        <v>13089876</v>
      </c>
      <c r="I76" s="74">
        <f>'Пр. 6 (ПП4.Благ.2.Мер.)'!H9</f>
        <v>13089876</v>
      </c>
      <c r="J76" s="74">
        <f>'Пр. 6 (ПП4.Благ.2.Мер.)'!I9</f>
        <v>13089876</v>
      </c>
      <c r="K76" s="74">
        <f>'Пр. 6 (ПП4.Благ.2.Мер.)'!J9</f>
        <v>39269628</v>
      </c>
      <c r="L76" s="135"/>
      <c r="M76" s="135"/>
      <c r="N76" s="38">
        <v>2330234</v>
      </c>
      <c r="O76" s="38">
        <v>2201133</v>
      </c>
      <c r="P76" s="38">
        <v>5793718</v>
      </c>
      <c r="Q76" s="38">
        <v>5758818</v>
      </c>
      <c r="R76" s="38">
        <v>10676295</v>
      </c>
      <c r="S76" s="38">
        <v>10676295</v>
      </c>
      <c r="T76" s="38">
        <f t="shared" si="9"/>
        <v>13089876</v>
      </c>
      <c r="U76" s="38">
        <v>13089876</v>
      </c>
      <c r="V76" s="38">
        <f t="shared" ref="V76:W78" si="48">I76</f>
        <v>13089876</v>
      </c>
      <c r="W76" s="38">
        <f t="shared" si="48"/>
        <v>13089876</v>
      </c>
      <c r="X76" s="224"/>
    </row>
    <row r="77" spans="1:24">
      <c r="A77" s="236"/>
      <c r="B77" s="235"/>
      <c r="C77" s="73" t="str">
        <f>'Пр. 6 (ПП4.Благ.2.Мер.)'!B10</f>
        <v>Администрация ЗАТО г. Железногорск</v>
      </c>
      <c r="D77" s="79" t="str">
        <f>'Пр. 6 (ПП4.Благ.2.Мер.)'!C10</f>
        <v>009</v>
      </c>
      <c r="E77" s="79" t="str">
        <f>'Пр. 6 (ПП4.Благ.2.Мер.)'!D10</f>
        <v>0503</v>
      </c>
      <c r="F77" s="79" t="str">
        <f>'Пр. 6 (ПП4.Благ.2.Мер.)'!E10</f>
        <v>1240002</v>
      </c>
      <c r="G77" s="79" t="str">
        <f>'Пр. 6 (ПП4.Благ.2.Мер.)'!F10</f>
        <v>244</v>
      </c>
      <c r="H77" s="74">
        <f>'Пр. 6 (ПП4.Благ.2.Мер.)'!G10</f>
        <v>458179</v>
      </c>
      <c r="I77" s="74">
        <f>'Пр. 6 (ПП4.Благ.2.Мер.)'!H10</f>
        <v>458179</v>
      </c>
      <c r="J77" s="74">
        <f>'Пр. 6 (ПП4.Благ.2.Мер.)'!I10</f>
        <v>458179</v>
      </c>
      <c r="K77" s="74">
        <f>'Пр. 6 (ПП4.Благ.2.Мер.)'!J10</f>
        <v>1374537</v>
      </c>
      <c r="L77" s="135"/>
      <c r="M77" s="135"/>
      <c r="N77" s="38">
        <v>69333.34</v>
      </c>
      <c r="O77" s="38">
        <v>56916.67</v>
      </c>
      <c r="P77" s="38">
        <v>173333.35</v>
      </c>
      <c r="Q77" s="38">
        <v>173333.35</v>
      </c>
      <c r="R77" s="38">
        <v>319512.36</v>
      </c>
      <c r="S77" s="38">
        <v>290711.36</v>
      </c>
      <c r="T77" s="38">
        <f t="shared" si="9"/>
        <v>458179</v>
      </c>
      <c r="U77" s="38">
        <v>429378</v>
      </c>
      <c r="V77" s="38">
        <f t="shared" si="48"/>
        <v>458179</v>
      </c>
      <c r="W77" s="38">
        <f t="shared" si="48"/>
        <v>458179</v>
      </c>
      <c r="X77" s="225"/>
    </row>
    <row r="78" spans="1:24" ht="30">
      <c r="A78" s="238" t="s">
        <v>105</v>
      </c>
      <c r="B78" s="235" t="str">
        <f>'Пр. 6 (ПП4.Благ.2.Мер.)'!A11</f>
        <v>1.2. Благоустройство мест массового отдыха населения</v>
      </c>
      <c r="C78" s="73" t="s">
        <v>9</v>
      </c>
      <c r="D78" s="78"/>
      <c r="E78" s="78"/>
      <c r="F78" s="78"/>
      <c r="G78" s="78"/>
      <c r="H78" s="74">
        <f>H80</f>
        <v>325995</v>
      </c>
      <c r="I78" s="74">
        <f t="shared" ref="I78:K78" si="49">I80</f>
        <v>325995</v>
      </c>
      <c r="J78" s="74">
        <f t="shared" si="49"/>
        <v>325995</v>
      </c>
      <c r="K78" s="74">
        <f t="shared" si="49"/>
        <v>977985</v>
      </c>
      <c r="L78" s="135"/>
      <c r="M78" s="135"/>
      <c r="N78" s="38">
        <f>N80</f>
        <v>0</v>
      </c>
      <c r="O78" s="38">
        <f t="shared" ref="O78:S78" si="50">O80</f>
        <v>0</v>
      </c>
      <c r="P78" s="38">
        <f t="shared" si="50"/>
        <v>19981.8</v>
      </c>
      <c r="Q78" s="38">
        <f t="shared" si="50"/>
        <v>19980</v>
      </c>
      <c r="R78" s="38">
        <f t="shared" si="50"/>
        <v>79927.199999999997</v>
      </c>
      <c r="S78" s="38">
        <f t="shared" si="50"/>
        <v>79920</v>
      </c>
      <c r="T78" s="38">
        <f t="shared" si="9"/>
        <v>325995</v>
      </c>
      <c r="U78" s="38">
        <f>U80</f>
        <v>325986</v>
      </c>
      <c r="V78" s="38">
        <f t="shared" si="48"/>
        <v>325995</v>
      </c>
      <c r="W78" s="38">
        <f t="shared" si="48"/>
        <v>325995</v>
      </c>
      <c r="X78" s="223"/>
    </row>
    <row r="79" spans="1:24">
      <c r="A79" s="239"/>
      <c r="B79" s="235"/>
      <c r="C79" s="73" t="s">
        <v>7</v>
      </c>
      <c r="D79" s="78"/>
      <c r="E79" s="78"/>
      <c r="F79" s="78"/>
      <c r="G79" s="78"/>
      <c r="H79" s="74"/>
      <c r="I79" s="74"/>
      <c r="J79" s="74"/>
      <c r="K79" s="74"/>
      <c r="L79" s="135"/>
      <c r="M79" s="135"/>
      <c r="N79" s="38"/>
      <c r="O79" s="38"/>
      <c r="P79" s="38"/>
      <c r="Q79" s="38"/>
      <c r="R79" s="38"/>
      <c r="S79" s="38"/>
      <c r="T79" s="38"/>
      <c r="U79" s="38"/>
      <c r="V79" s="135"/>
      <c r="W79" s="135"/>
      <c r="X79" s="224"/>
    </row>
    <row r="80" spans="1:24">
      <c r="A80" s="240"/>
      <c r="B80" s="235"/>
      <c r="C80" s="73" t="str">
        <f>'Пр. 6 (ПП4.Благ.2.Мер.)'!B11</f>
        <v>Администрация ЗАТО г. Железногорск</v>
      </c>
      <c r="D80" s="74" t="str">
        <f>'Пр. 6 (ПП4.Благ.2.Мер.)'!C11</f>
        <v>009</v>
      </c>
      <c r="E80" s="74" t="str">
        <f>'Пр. 6 (ПП4.Благ.2.Мер.)'!D11</f>
        <v>0503</v>
      </c>
      <c r="F80" s="74" t="str">
        <f>'Пр. 6 (ПП4.Благ.2.Мер.)'!E11</f>
        <v>1240003</v>
      </c>
      <c r="G80" s="74" t="str">
        <f>'Пр. 6 (ПП4.Благ.2.Мер.)'!F11</f>
        <v>244</v>
      </c>
      <c r="H80" s="74">
        <f>'Пр. 6 (ПП4.Благ.2.Мер.)'!G11</f>
        <v>325995</v>
      </c>
      <c r="I80" s="74">
        <f>'Пр. 6 (ПП4.Благ.2.Мер.)'!H11</f>
        <v>325995</v>
      </c>
      <c r="J80" s="74">
        <f>'Пр. 6 (ПП4.Благ.2.Мер.)'!I11</f>
        <v>325995</v>
      </c>
      <c r="K80" s="74">
        <f>'Пр. 6 (ПП4.Благ.2.Мер.)'!J11</f>
        <v>977985</v>
      </c>
      <c r="L80" s="135"/>
      <c r="M80" s="135"/>
      <c r="N80" s="38">
        <v>0</v>
      </c>
      <c r="O80" s="38">
        <v>0</v>
      </c>
      <c r="P80" s="38">
        <v>19981.8</v>
      </c>
      <c r="Q80" s="38">
        <v>19980</v>
      </c>
      <c r="R80" s="38">
        <v>79927.199999999997</v>
      </c>
      <c r="S80" s="38">
        <v>79920</v>
      </c>
      <c r="T80" s="38">
        <f t="shared" ref="T80:T96" si="51">H80</f>
        <v>325995</v>
      </c>
      <c r="U80" s="38">
        <v>325986</v>
      </c>
      <c r="V80" s="38">
        <f>I80</f>
        <v>325995</v>
      </c>
      <c r="W80" s="38">
        <f>J80</f>
        <v>325995</v>
      </c>
      <c r="X80" s="225"/>
    </row>
    <row r="81" spans="1:24" ht="30">
      <c r="A81" s="235" t="s">
        <v>184</v>
      </c>
      <c r="B81" s="235" t="str">
        <f>'Пр. 6 (ПП4.Благ.2.Мер.)'!A12</f>
        <v>1.3. Содержание сетей уличного освещения</v>
      </c>
      <c r="C81" s="73" t="s">
        <v>9</v>
      </c>
      <c r="D81" s="78"/>
      <c r="E81" s="78"/>
      <c r="F81" s="78"/>
      <c r="G81" s="78"/>
      <c r="H81" s="74">
        <f>H83+H84</f>
        <v>39731377</v>
      </c>
      <c r="I81" s="74">
        <f t="shared" ref="I81:K81" si="52">I83+I84</f>
        <v>38831377</v>
      </c>
      <c r="J81" s="74">
        <f t="shared" si="52"/>
        <v>38831377</v>
      </c>
      <c r="K81" s="74">
        <f t="shared" si="52"/>
        <v>117394131</v>
      </c>
      <c r="L81" s="135"/>
      <c r="M81" s="135"/>
      <c r="N81" s="38">
        <f>N83+N84</f>
        <v>9859251</v>
      </c>
      <c r="O81" s="38">
        <f t="shared" ref="O81:S81" si="53">O83+O84</f>
        <v>9859251</v>
      </c>
      <c r="P81" s="38">
        <f t="shared" si="53"/>
        <v>19615793</v>
      </c>
      <c r="Q81" s="38">
        <f t="shared" si="53"/>
        <v>19466032.02</v>
      </c>
      <c r="R81" s="38">
        <f t="shared" si="53"/>
        <v>29162564</v>
      </c>
      <c r="S81" s="38">
        <f t="shared" si="53"/>
        <v>29084205.490000002</v>
      </c>
      <c r="T81" s="38">
        <f t="shared" si="51"/>
        <v>39731377</v>
      </c>
      <c r="U81" s="38">
        <f>U83+U84</f>
        <v>39731377</v>
      </c>
      <c r="V81" s="38">
        <f>I81</f>
        <v>38831377</v>
      </c>
      <c r="W81" s="38">
        <f>J81</f>
        <v>38831377</v>
      </c>
      <c r="X81" s="223"/>
    </row>
    <row r="82" spans="1:24">
      <c r="A82" s="236"/>
      <c r="B82" s="235"/>
      <c r="C82" s="73" t="s">
        <v>7</v>
      </c>
      <c r="D82" s="78"/>
      <c r="E82" s="78"/>
      <c r="F82" s="78"/>
      <c r="G82" s="78"/>
      <c r="H82" s="74"/>
      <c r="I82" s="74"/>
      <c r="J82" s="74"/>
      <c r="K82" s="74"/>
      <c r="L82" s="135"/>
      <c r="M82" s="135"/>
      <c r="N82" s="38"/>
      <c r="O82" s="38"/>
      <c r="P82" s="38"/>
      <c r="Q82" s="38"/>
      <c r="R82" s="38"/>
      <c r="S82" s="38"/>
      <c r="T82" s="38"/>
      <c r="U82" s="38"/>
      <c r="V82" s="135"/>
      <c r="W82" s="135"/>
      <c r="X82" s="224"/>
    </row>
    <row r="83" spans="1:24">
      <c r="A83" s="236"/>
      <c r="B83" s="235"/>
      <c r="C83" s="73" t="str">
        <f>'Пр. 6 (ПП4.Благ.2.Мер.)'!B12</f>
        <v>Администрация ЗАТО г. Железногорск</v>
      </c>
      <c r="D83" s="79" t="str">
        <f>'Пр. 6 (ПП4.Благ.2.Мер.)'!C12</f>
        <v>009</v>
      </c>
      <c r="E83" s="79" t="str">
        <f>'Пр. 6 (ПП4.Благ.2.Мер.)'!D12</f>
        <v>0503</v>
      </c>
      <c r="F83" s="79">
        <f>'Пр. 6 (ПП4.Благ.2.Мер.)'!E12</f>
        <v>1240001</v>
      </c>
      <c r="G83" s="79" t="str">
        <f>'Пр. 6 (ПП4.Благ.2.Мер.)'!F12</f>
        <v>810</v>
      </c>
      <c r="H83" s="74">
        <f>'Пр. 6 (ПП4.Благ.2.Мер.)'!G12</f>
        <v>28644866</v>
      </c>
      <c r="I83" s="74">
        <f>'Пр. 6 (ПП4.Благ.2.Мер.)'!H12</f>
        <v>28644866</v>
      </c>
      <c r="J83" s="74">
        <f>'Пр. 6 (ПП4.Благ.2.Мер.)'!I12</f>
        <v>28644866</v>
      </c>
      <c r="K83" s="74">
        <f>'Пр. 6 (ПП4.Благ.2.Мер.)'!J12</f>
        <v>85934598</v>
      </c>
      <c r="L83" s="135"/>
      <c r="M83" s="135"/>
      <c r="N83" s="38">
        <v>5682021</v>
      </c>
      <c r="O83" s="38">
        <v>5682021</v>
      </c>
      <c r="P83" s="38">
        <v>13682021</v>
      </c>
      <c r="Q83" s="38">
        <v>13682021</v>
      </c>
      <c r="R83" s="38">
        <v>21962845</v>
      </c>
      <c r="S83" s="38">
        <v>21962845</v>
      </c>
      <c r="T83" s="38">
        <f t="shared" si="51"/>
        <v>28644866</v>
      </c>
      <c r="U83" s="38">
        <v>28644866</v>
      </c>
      <c r="V83" s="38">
        <f t="shared" ref="V83:W85" si="54">I83</f>
        <v>28644866</v>
      </c>
      <c r="W83" s="38">
        <f t="shared" si="54"/>
        <v>28644866</v>
      </c>
      <c r="X83" s="224"/>
    </row>
    <row r="84" spans="1:24">
      <c r="A84" s="236"/>
      <c r="B84" s="235"/>
      <c r="C84" s="73" t="str">
        <f>'Пр. 6 (ПП4.Благ.2.Мер.)'!B13</f>
        <v>Администрация ЗАТО г. Железногорск</v>
      </c>
      <c r="D84" s="79" t="str">
        <f>'Пр. 6 (ПП4.Благ.2.Мер.)'!C13</f>
        <v>009</v>
      </c>
      <c r="E84" s="79" t="str">
        <f>'Пр. 6 (ПП4.Благ.2.Мер.)'!D13</f>
        <v>0503</v>
      </c>
      <c r="F84" s="79">
        <f>'Пр. 6 (ПП4.Благ.2.Мер.)'!E13</f>
        <v>1240001</v>
      </c>
      <c r="G84" s="79" t="str">
        <f>'Пр. 6 (ПП4.Благ.2.Мер.)'!F13</f>
        <v>244</v>
      </c>
      <c r="H84" s="74">
        <f>'Пр. 6 (ПП4.Благ.2.Мер.)'!G13</f>
        <v>11086511</v>
      </c>
      <c r="I84" s="74">
        <f>'Пр. 6 (ПП4.Благ.2.Мер.)'!H13</f>
        <v>10186511</v>
      </c>
      <c r="J84" s="74">
        <f>'Пр. 6 (ПП4.Благ.2.Мер.)'!I13</f>
        <v>10186511</v>
      </c>
      <c r="K84" s="74">
        <f>'Пр. 6 (ПП4.Благ.2.Мер.)'!J13</f>
        <v>31459533</v>
      </c>
      <c r="L84" s="135"/>
      <c r="M84" s="135"/>
      <c r="N84" s="38">
        <v>4177230</v>
      </c>
      <c r="O84" s="38">
        <v>4177230</v>
      </c>
      <c r="P84" s="38">
        <v>5933772</v>
      </c>
      <c r="Q84" s="38">
        <v>5784011.0199999996</v>
      </c>
      <c r="R84" s="38">
        <v>7199719</v>
      </c>
      <c r="S84" s="38">
        <v>7121360.4900000002</v>
      </c>
      <c r="T84" s="38">
        <f t="shared" si="51"/>
        <v>11086511</v>
      </c>
      <c r="U84" s="38">
        <v>11086511</v>
      </c>
      <c r="V84" s="38">
        <f t="shared" si="54"/>
        <v>10186511</v>
      </c>
      <c r="W84" s="38">
        <f t="shared" si="54"/>
        <v>10186511</v>
      </c>
      <c r="X84" s="225"/>
    </row>
    <row r="85" spans="1:24" ht="30">
      <c r="A85" s="235" t="s">
        <v>201</v>
      </c>
      <c r="B85" s="235" t="str">
        <f>'Пр. 6 (ПП4.Благ.2.Мер.)'!A14</f>
        <v>1.4. Устройство отмостки и водоотвода в районе 4-го подъезда и прилегающего торца дома №5 по ул. Ленина</v>
      </c>
      <c r="C85" s="73" t="s">
        <v>9</v>
      </c>
      <c r="D85" s="78"/>
      <c r="E85" s="78"/>
      <c r="F85" s="78"/>
      <c r="G85" s="78"/>
      <c r="H85" s="74">
        <f>H87</f>
        <v>199150.96</v>
      </c>
      <c r="I85" s="74">
        <f t="shared" ref="I85:K85" si="55">I87</f>
        <v>0</v>
      </c>
      <c r="J85" s="74">
        <f t="shared" si="55"/>
        <v>0</v>
      </c>
      <c r="K85" s="74">
        <f t="shared" si="55"/>
        <v>199150.96</v>
      </c>
      <c r="L85" s="135"/>
      <c r="M85" s="135"/>
      <c r="N85" s="38">
        <f>N87</f>
        <v>0</v>
      </c>
      <c r="O85" s="38">
        <f t="shared" ref="O85:S85" si="56">O87</f>
        <v>0</v>
      </c>
      <c r="P85" s="38">
        <f t="shared" si="56"/>
        <v>0</v>
      </c>
      <c r="Q85" s="38">
        <f t="shared" si="56"/>
        <v>0</v>
      </c>
      <c r="R85" s="38">
        <f t="shared" si="56"/>
        <v>199150.96</v>
      </c>
      <c r="S85" s="38">
        <f t="shared" si="56"/>
        <v>199150.96</v>
      </c>
      <c r="T85" s="38">
        <f t="shared" si="51"/>
        <v>199150.96</v>
      </c>
      <c r="U85" s="38">
        <f>U87</f>
        <v>199150.96</v>
      </c>
      <c r="V85" s="38">
        <f t="shared" si="54"/>
        <v>0</v>
      </c>
      <c r="W85" s="38">
        <f t="shared" si="54"/>
        <v>0</v>
      </c>
      <c r="X85" s="223"/>
    </row>
    <row r="86" spans="1:24">
      <c r="A86" s="236"/>
      <c r="B86" s="235"/>
      <c r="C86" s="73" t="s">
        <v>7</v>
      </c>
      <c r="D86" s="78"/>
      <c r="E86" s="78"/>
      <c r="F86" s="78"/>
      <c r="G86" s="78"/>
      <c r="H86" s="74"/>
      <c r="I86" s="74"/>
      <c r="J86" s="74"/>
      <c r="K86" s="74"/>
      <c r="L86" s="135"/>
      <c r="M86" s="135"/>
      <c r="N86" s="38"/>
      <c r="O86" s="38"/>
      <c r="P86" s="38"/>
      <c r="Q86" s="38"/>
      <c r="R86" s="38"/>
      <c r="S86" s="38"/>
      <c r="T86" s="38"/>
      <c r="U86" s="38"/>
      <c r="V86" s="135"/>
      <c r="W86" s="135"/>
      <c r="X86" s="224"/>
    </row>
    <row r="87" spans="1:24">
      <c r="A87" s="236"/>
      <c r="B87" s="235"/>
      <c r="C87" s="73" t="str">
        <f>'Пр. 6 (ПП4.Благ.2.Мер.)'!B14</f>
        <v>Администрация ЗАТО г. Железногорск</v>
      </c>
      <c r="D87" s="79" t="str">
        <f>'Пр. 6 (ПП4.Благ.2.Мер.)'!C14</f>
        <v>009</v>
      </c>
      <c r="E87" s="79" t="str">
        <f>'Пр. 6 (ПП4.Благ.2.Мер.)'!D14</f>
        <v>0503</v>
      </c>
      <c r="F87" s="79">
        <f>'Пр. 6 (ПП4.Благ.2.Мер.)'!E14</f>
        <v>1240004</v>
      </c>
      <c r="G87" s="79">
        <f>'Пр. 6 (ПП4.Благ.2.Мер.)'!F14</f>
        <v>243</v>
      </c>
      <c r="H87" s="74">
        <f>'Пр. 6 (ПП4.Благ.2.Мер.)'!G14</f>
        <v>199150.96</v>
      </c>
      <c r="I87" s="74">
        <f>'Пр. 6 (ПП4.Благ.2.Мер.)'!H14</f>
        <v>0</v>
      </c>
      <c r="J87" s="74">
        <f>'Пр. 6 (ПП4.Благ.2.Мер.)'!I14</f>
        <v>0</v>
      </c>
      <c r="K87" s="74">
        <f>'Пр. 6 (ПП4.Благ.2.Мер.)'!J14</f>
        <v>199150.96</v>
      </c>
      <c r="L87" s="135"/>
      <c r="M87" s="135"/>
      <c r="N87" s="38">
        <v>0</v>
      </c>
      <c r="O87" s="38">
        <v>0</v>
      </c>
      <c r="P87" s="38">
        <v>0</v>
      </c>
      <c r="Q87" s="38">
        <v>0</v>
      </c>
      <c r="R87" s="38">
        <v>199150.96</v>
      </c>
      <c r="S87" s="38">
        <v>199150.96</v>
      </c>
      <c r="T87" s="38">
        <f t="shared" si="51"/>
        <v>199150.96</v>
      </c>
      <c r="U87" s="38">
        <v>199150.96</v>
      </c>
      <c r="V87" s="38">
        <f>I87</f>
        <v>0</v>
      </c>
      <c r="W87" s="38">
        <f>J87</f>
        <v>0</v>
      </c>
      <c r="X87" s="225"/>
    </row>
    <row r="88" spans="1:24" ht="30">
      <c r="A88" s="235" t="s">
        <v>215</v>
      </c>
      <c r="B88" s="235" t="str">
        <f>'Пр. 6 (ПП4.Благ.2.Мер.)'!A15</f>
        <v>1.5. Софинансирование расходов на реализацию проектов по благоустройству территорий поселений, городских округов</v>
      </c>
      <c r="C88" s="73" t="s">
        <v>9</v>
      </c>
      <c r="D88" s="86"/>
      <c r="E88" s="86"/>
      <c r="F88" s="86"/>
      <c r="G88" s="86"/>
      <c r="H88" s="74">
        <f>H90</f>
        <v>3107.08</v>
      </c>
      <c r="I88" s="74">
        <f t="shared" ref="I88:K88" si="57">I90</f>
        <v>0</v>
      </c>
      <c r="J88" s="74">
        <f t="shared" si="57"/>
        <v>0</v>
      </c>
      <c r="K88" s="74">
        <f t="shared" si="57"/>
        <v>3107.08</v>
      </c>
      <c r="L88" s="135"/>
      <c r="M88" s="135"/>
      <c r="N88" s="38">
        <f>N90</f>
        <v>0</v>
      </c>
      <c r="O88" s="38">
        <f t="shared" ref="O88:S88" si="58">O90</f>
        <v>0</v>
      </c>
      <c r="P88" s="38">
        <f t="shared" si="58"/>
        <v>0</v>
      </c>
      <c r="Q88" s="38">
        <f t="shared" si="58"/>
        <v>0</v>
      </c>
      <c r="R88" s="38">
        <f t="shared" si="58"/>
        <v>0</v>
      </c>
      <c r="S88" s="38">
        <f t="shared" si="58"/>
        <v>0</v>
      </c>
      <c r="T88" s="38">
        <f t="shared" si="51"/>
        <v>3107.08</v>
      </c>
      <c r="U88" s="38">
        <f>U90</f>
        <v>3107.08</v>
      </c>
      <c r="V88" s="38">
        <f>I88</f>
        <v>0</v>
      </c>
      <c r="W88" s="38">
        <f>J88</f>
        <v>0</v>
      </c>
      <c r="X88" s="223"/>
    </row>
    <row r="89" spans="1:24">
      <c r="A89" s="236"/>
      <c r="B89" s="235"/>
      <c r="C89" s="73" t="s">
        <v>7</v>
      </c>
      <c r="D89" s="86"/>
      <c r="E89" s="86"/>
      <c r="F89" s="86"/>
      <c r="G89" s="86"/>
      <c r="H89" s="74"/>
      <c r="I89" s="74"/>
      <c r="J89" s="74"/>
      <c r="K89" s="74"/>
      <c r="L89" s="135"/>
      <c r="M89" s="135"/>
      <c r="N89" s="38"/>
      <c r="O89" s="38"/>
      <c r="P89" s="38"/>
      <c r="Q89" s="38"/>
      <c r="R89" s="38"/>
      <c r="S89" s="38"/>
      <c r="T89" s="38"/>
      <c r="U89" s="38"/>
      <c r="V89" s="135"/>
      <c r="W89" s="135"/>
      <c r="X89" s="224"/>
    </row>
    <row r="90" spans="1:24">
      <c r="A90" s="236"/>
      <c r="B90" s="235"/>
      <c r="C90" s="73" t="str">
        <f>'Пр. 6 (ПП4.Благ.2.Мер.)'!B15</f>
        <v>Администрация ЗАТО г. Железногорск</v>
      </c>
      <c r="D90" s="79" t="str">
        <f>'Пр. 6 (ПП4.Благ.2.Мер.)'!C15</f>
        <v>009</v>
      </c>
      <c r="E90" s="79" t="str">
        <f>'Пр. 6 (ПП4.Благ.2.Мер.)'!D15</f>
        <v>0503</v>
      </c>
      <c r="F90" s="79">
        <f>'Пр. 6 (ПП4.Благ.2.Мер.)'!E15</f>
        <v>1240005</v>
      </c>
      <c r="G90" s="79">
        <f>'Пр. 6 (ПП4.Благ.2.Мер.)'!F15</f>
        <v>243</v>
      </c>
      <c r="H90" s="74">
        <f>'Пр. 6 (ПП4.Благ.2.Мер.)'!G15</f>
        <v>3107.08</v>
      </c>
      <c r="I90" s="74">
        <f>'Пр. 6 (ПП4.Благ.2.Мер.)'!H15</f>
        <v>0</v>
      </c>
      <c r="J90" s="74">
        <f>'Пр. 6 (ПП4.Благ.2.Мер.)'!I15</f>
        <v>0</v>
      </c>
      <c r="K90" s="74">
        <f>'Пр. 6 (ПП4.Благ.2.Мер.)'!J15</f>
        <v>3107.08</v>
      </c>
      <c r="L90" s="135"/>
      <c r="M90" s="135"/>
      <c r="N90" s="38">
        <v>0</v>
      </c>
      <c r="O90" s="38">
        <v>0</v>
      </c>
      <c r="P90" s="38">
        <v>0</v>
      </c>
      <c r="Q90" s="38">
        <v>0</v>
      </c>
      <c r="R90" s="38">
        <v>0</v>
      </c>
      <c r="S90" s="38">
        <v>0</v>
      </c>
      <c r="T90" s="38">
        <f t="shared" si="51"/>
        <v>3107.08</v>
      </c>
      <c r="U90" s="38">
        <v>3107.08</v>
      </c>
      <c r="V90" s="38">
        <f>I90</f>
        <v>0</v>
      </c>
      <c r="W90" s="38">
        <f>J90</f>
        <v>0</v>
      </c>
      <c r="X90" s="225"/>
    </row>
    <row r="91" spans="1:24" ht="30">
      <c r="A91" s="235" t="s">
        <v>216</v>
      </c>
      <c r="B91" s="235" t="str">
        <f>'Пр. 6 (ПП4.Благ.2.Мер.)'!A16</f>
        <v>1.6. 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1" s="73" t="s">
        <v>9</v>
      </c>
      <c r="D91" s="86"/>
      <c r="E91" s="86"/>
      <c r="F91" s="86"/>
      <c r="G91" s="86"/>
      <c r="H91" s="74">
        <f>H93</f>
        <v>100000</v>
      </c>
      <c r="I91" s="74">
        <f t="shared" ref="I91:K91" si="59">I93</f>
        <v>0</v>
      </c>
      <c r="J91" s="74">
        <f t="shared" si="59"/>
        <v>0</v>
      </c>
      <c r="K91" s="74">
        <f t="shared" si="59"/>
        <v>100000</v>
      </c>
      <c r="L91" s="135"/>
      <c r="M91" s="135"/>
      <c r="N91" s="38">
        <f>N93</f>
        <v>0</v>
      </c>
      <c r="O91" s="38">
        <f t="shared" ref="O91:S91" si="60">O93</f>
        <v>0</v>
      </c>
      <c r="P91" s="38">
        <f t="shared" si="60"/>
        <v>0</v>
      </c>
      <c r="Q91" s="38">
        <f t="shared" si="60"/>
        <v>0</v>
      </c>
      <c r="R91" s="38">
        <f t="shared" si="60"/>
        <v>0</v>
      </c>
      <c r="S91" s="38">
        <f t="shared" si="60"/>
        <v>0</v>
      </c>
      <c r="T91" s="38">
        <f t="shared" si="51"/>
        <v>100000</v>
      </c>
      <c r="U91" s="38">
        <f>U93</f>
        <v>58400</v>
      </c>
      <c r="V91" s="38">
        <f>I91</f>
        <v>0</v>
      </c>
      <c r="W91" s="38">
        <f>J91</f>
        <v>0</v>
      </c>
      <c r="X91" s="223"/>
    </row>
    <row r="92" spans="1:24">
      <c r="A92" s="236"/>
      <c r="B92" s="235"/>
      <c r="C92" s="73" t="s">
        <v>7</v>
      </c>
      <c r="D92" s="86"/>
      <c r="E92" s="86"/>
      <c r="F92" s="86"/>
      <c r="G92" s="86"/>
      <c r="H92" s="74"/>
      <c r="I92" s="74"/>
      <c r="J92" s="74"/>
      <c r="K92" s="74"/>
      <c r="L92" s="135"/>
      <c r="M92" s="135"/>
      <c r="N92" s="38"/>
      <c r="O92" s="38"/>
      <c r="P92" s="38"/>
      <c r="Q92" s="38"/>
      <c r="R92" s="38"/>
      <c r="S92" s="38"/>
      <c r="T92" s="38"/>
      <c r="U92" s="38"/>
      <c r="V92" s="135"/>
      <c r="W92" s="135"/>
      <c r="X92" s="224"/>
    </row>
    <row r="93" spans="1:24">
      <c r="A93" s="236"/>
      <c r="B93" s="235"/>
      <c r="C93" s="73" t="str">
        <f>'Пр. 6 (ПП4.Благ.2.Мер.)'!B16</f>
        <v>Администрация ЗАТО г. Железногорск</v>
      </c>
      <c r="D93" s="79" t="str">
        <f>'Пр. 6 (ПП4.Благ.2.Мер.)'!C16</f>
        <v>009</v>
      </c>
      <c r="E93" s="79" t="str">
        <f>'Пр. 6 (ПП4.Благ.2.Мер.)'!D16</f>
        <v>0503</v>
      </c>
      <c r="F93" s="79">
        <f>'Пр. 6 (ПП4.Благ.2.Мер.)'!E16</f>
        <v>1240006</v>
      </c>
      <c r="G93" s="79">
        <f>'Пр. 6 (ПП4.Благ.2.Мер.)'!F16</f>
        <v>244</v>
      </c>
      <c r="H93" s="74">
        <f>'Пр. 6 (ПП4.Благ.2.Мер.)'!G16</f>
        <v>100000</v>
      </c>
      <c r="I93" s="74">
        <f>'Пр. 6 (ПП4.Благ.2.Мер.)'!H16</f>
        <v>0</v>
      </c>
      <c r="J93" s="74">
        <f>'Пр. 6 (ПП4.Благ.2.Мер.)'!I16</f>
        <v>0</v>
      </c>
      <c r="K93" s="74">
        <f>'Пр. 6 (ПП4.Благ.2.Мер.)'!J16</f>
        <v>100000</v>
      </c>
      <c r="L93" s="135"/>
      <c r="M93" s="135"/>
      <c r="N93" s="38">
        <v>0</v>
      </c>
      <c r="O93" s="38">
        <v>0</v>
      </c>
      <c r="P93" s="38">
        <v>0</v>
      </c>
      <c r="Q93" s="38">
        <v>0</v>
      </c>
      <c r="R93" s="38">
        <v>0</v>
      </c>
      <c r="S93" s="38">
        <v>0</v>
      </c>
      <c r="T93" s="38">
        <f t="shared" si="51"/>
        <v>100000</v>
      </c>
      <c r="U93" s="38">
        <v>58400</v>
      </c>
      <c r="V93" s="38">
        <f>I93</f>
        <v>0</v>
      </c>
      <c r="W93" s="38">
        <f>J93</f>
        <v>0</v>
      </c>
      <c r="X93" s="225"/>
    </row>
    <row r="94" spans="1:24" ht="30">
      <c r="A94" s="235" t="s">
        <v>217</v>
      </c>
      <c r="B94" s="235" t="str">
        <f>'Пр. 6 (ПП4.Благ.2.Мер.)'!A17</f>
        <v>1.7. Расходы на реализацию проектов по благоустройству территорий поселений, городских округов</v>
      </c>
      <c r="C94" s="73" t="s">
        <v>9</v>
      </c>
      <c r="D94" s="86"/>
      <c r="E94" s="86"/>
      <c r="F94" s="86"/>
      <c r="G94" s="86"/>
      <c r="H94" s="74">
        <f>H96</f>
        <v>3000000</v>
      </c>
      <c r="I94" s="74">
        <f t="shared" ref="I94:K94" si="61">I96</f>
        <v>0</v>
      </c>
      <c r="J94" s="74">
        <f t="shared" si="61"/>
        <v>0</v>
      </c>
      <c r="K94" s="74">
        <f t="shared" si="61"/>
        <v>3000000</v>
      </c>
      <c r="L94" s="135"/>
      <c r="M94" s="135"/>
      <c r="N94" s="38">
        <f>N96</f>
        <v>0</v>
      </c>
      <c r="O94" s="38">
        <f t="shared" ref="O94:S94" si="62">O96</f>
        <v>0</v>
      </c>
      <c r="P94" s="38">
        <f t="shared" si="62"/>
        <v>0</v>
      </c>
      <c r="Q94" s="38">
        <f t="shared" si="62"/>
        <v>0</v>
      </c>
      <c r="R94" s="38">
        <f t="shared" si="62"/>
        <v>0</v>
      </c>
      <c r="S94" s="38">
        <f t="shared" si="62"/>
        <v>0</v>
      </c>
      <c r="T94" s="38">
        <f t="shared" si="51"/>
        <v>3000000</v>
      </c>
      <c r="U94" s="38">
        <f>U96</f>
        <v>2984984.46</v>
      </c>
      <c r="V94" s="38">
        <f>I94</f>
        <v>0</v>
      </c>
      <c r="W94" s="38">
        <f>J94</f>
        <v>0</v>
      </c>
      <c r="X94" s="223"/>
    </row>
    <row r="95" spans="1:24">
      <c r="A95" s="236"/>
      <c r="B95" s="235"/>
      <c r="C95" s="73" t="s">
        <v>7</v>
      </c>
      <c r="D95" s="86"/>
      <c r="E95" s="86"/>
      <c r="F95" s="86"/>
      <c r="G95" s="86"/>
      <c r="H95" s="74"/>
      <c r="I95" s="74"/>
      <c r="J95" s="74"/>
      <c r="K95" s="74"/>
      <c r="L95" s="135"/>
      <c r="M95" s="135"/>
      <c r="N95" s="38"/>
      <c r="O95" s="38"/>
      <c r="P95" s="38"/>
      <c r="Q95" s="38"/>
      <c r="R95" s="38"/>
      <c r="S95" s="38"/>
      <c r="T95" s="38"/>
      <c r="U95" s="38"/>
      <c r="V95" s="135"/>
      <c r="W95" s="135"/>
      <c r="X95" s="224"/>
    </row>
    <row r="96" spans="1:24">
      <c r="A96" s="236"/>
      <c r="B96" s="235"/>
      <c r="C96" s="73" t="str">
        <f>'Пр. 6 (ПП4.Благ.2.Мер.)'!B17</f>
        <v>Администрация ЗАТО г. Железногорск</v>
      </c>
      <c r="D96" s="79" t="str">
        <f>'Пр. 6 (ПП4.Благ.2.Мер.)'!C17</f>
        <v>009</v>
      </c>
      <c r="E96" s="79" t="str">
        <f>'Пр. 6 (ПП4.Благ.2.Мер.)'!D17</f>
        <v>0503</v>
      </c>
      <c r="F96" s="79">
        <f>'Пр. 6 (ПП4.Благ.2.Мер.)'!E17</f>
        <v>1247741</v>
      </c>
      <c r="G96" s="79">
        <f>'Пр. 6 (ПП4.Благ.2.Мер.)'!F17</f>
        <v>243</v>
      </c>
      <c r="H96" s="74">
        <f>'Пр. 6 (ПП4.Благ.2.Мер.)'!G17</f>
        <v>3000000</v>
      </c>
      <c r="I96" s="74">
        <f>'Пр. 6 (ПП4.Благ.2.Мер.)'!H17</f>
        <v>0</v>
      </c>
      <c r="J96" s="74">
        <f>'Пр. 6 (ПП4.Благ.2.Мер.)'!I17</f>
        <v>0</v>
      </c>
      <c r="K96" s="74">
        <f>'Пр. 6 (ПП4.Благ.2.Мер.)'!J17</f>
        <v>3000000</v>
      </c>
      <c r="L96" s="135"/>
      <c r="M96" s="135"/>
      <c r="N96" s="38">
        <v>0</v>
      </c>
      <c r="O96" s="38">
        <v>0</v>
      </c>
      <c r="P96" s="38">
        <v>0</v>
      </c>
      <c r="Q96" s="38">
        <v>0</v>
      </c>
      <c r="R96" s="38">
        <v>0</v>
      </c>
      <c r="S96" s="38">
        <v>0</v>
      </c>
      <c r="T96" s="38">
        <f t="shared" si="51"/>
        <v>3000000</v>
      </c>
      <c r="U96" s="38">
        <v>2984984.46</v>
      </c>
      <c r="V96" s="38">
        <f>I96</f>
        <v>0</v>
      </c>
      <c r="W96" s="38">
        <f>J96</f>
        <v>0</v>
      </c>
      <c r="X96" s="225"/>
    </row>
    <row r="97" spans="1:21">
      <c r="A97" s="67"/>
      <c r="B97" s="64"/>
      <c r="C97" s="65"/>
      <c r="D97" s="68"/>
      <c r="E97" s="68"/>
      <c r="F97" s="68"/>
      <c r="G97" s="68"/>
      <c r="H97" s="66"/>
      <c r="I97" s="66"/>
      <c r="J97" s="66"/>
      <c r="K97" s="66"/>
    </row>
    <row r="98" spans="1:21">
      <c r="A98" s="67"/>
      <c r="B98" s="64"/>
      <c r="C98" s="65"/>
      <c r="D98" s="68"/>
      <c r="E98" s="68"/>
      <c r="F98" s="68"/>
      <c r="G98" s="68"/>
      <c r="H98" s="66"/>
      <c r="I98" s="66"/>
      <c r="J98" s="66"/>
      <c r="K98" s="66"/>
    </row>
    <row r="99" spans="1:21" s="16" customFormat="1">
      <c r="C99" s="15"/>
      <c r="N99" s="145"/>
      <c r="O99" s="145"/>
      <c r="P99" s="145"/>
      <c r="Q99" s="145"/>
      <c r="R99" s="145"/>
      <c r="S99" s="145"/>
      <c r="T99" s="145"/>
      <c r="U99" s="145"/>
    </row>
    <row r="100" spans="1:21" s="16" customFormat="1">
      <c r="B100" s="249" t="s">
        <v>18</v>
      </c>
      <c r="C100" s="249"/>
      <c r="D100" s="119"/>
      <c r="E100" s="119"/>
      <c r="F100" s="119"/>
      <c r="G100" s="120"/>
      <c r="H100" s="120"/>
      <c r="I100" s="248" t="s">
        <v>17</v>
      </c>
      <c r="J100" s="248"/>
      <c r="N100" s="145"/>
      <c r="O100" s="145"/>
      <c r="P100" s="145" t="s">
        <v>228</v>
      </c>
      <c r="Q100" s="145"/>
      <c r="R100" s="145"/>
      <c r="S100" s="145"/>
      <c r="T100" s="145"/>
      <c r="U100" s="145"/>
    </row>
  </sheetData>
  <mergeCells count="107">
    <mergeCell ref="T2:X2"/>
    <mergeCell ref="L4:W4"/>
    <mergeCell ref="L5:M6"/>
    <mergeCell ref="N5:U5"/>
    <mergeCell ref="V5:W6"/>
    <mergeCell ref="N6:O6"/>
    <mergeCell ref="P6:Q6"/>
    <mergeCell ref="R6:S6"/>
    <mergeCell ref="T6:U6"/>
    <mergeCell ref="X4:X7"/>
    <mergeCell ref="A3:X3"/>
    <mergeCell ref="A17:A19"/>
    <mergeCell ref="A4:A7"/>
    <mergeCell ref="B4:B7"/>
    <mergeCell ref="C4:C7"/>
    <mergeCell ref="D4:G6"/>
    <mergeCell ref="H4:K6"/>
    <mergeCell ref="I100:J100"/>
    <mergeCell ref="B100:C100"/>
    <mergeCell ref="B20:B22"/>
    <mergeCell ref="B23:B25"/>
    <mergeCell ref="B14:B16"/>
    <mergeCell ref="B38:B40"/>
    <mergeCell ref="B47:B49"/>
    <mergeCell ref="B65:B67"/>
    <mergeCell ref="B50:B52"/>
    <mergeCell ref="B41:B43"/>
    <mergeCell ref="B78:B80"/>
    <mergeCell ref="B17:B19"/>
    <mergeCell ref="B44:B46"/>
    <mergeCell ref="B56:B58"/>
    <mergeCell ref="B59:B61"/>
    <mergeCell ref="B32:B34"/>
    <mergeCell ref="B26:B28"/>
    <mergeCell ref="A29:A31"/>
    <mergeCell ref="A91:A93"/>
    <mergeCell ref="B91:B93"/>
    <mergeCell ref="A94:A96"/>
    <mergeCell ref="B94:B96"/>
    <mergeCell ref="I1:K1"/>
    <mergeCell ref="A85:A87"/>
    <mergeCell ref="B85:B87"/>
    <mergeCell ref="A81:A84"/>
    <mergeCell ref="B81:B84"/>
    <mergeCell ref="A74:A77"/>
    <mergeCell ref="B74:B77"/>
    <mergeCell ref="A78:A80"/>
    <mergeCell ref="A68:A70"/>
    <mergeCell ref="B68:B70"/>
    <mergeCell ref="A71:A73"/>
    <mergeCell ref="B71:B73"/>
    <mergeCell ref="I2:K2"/>
    <mergeCell ref="A11:A13"/>
    <mergeCell ref="A20:A22"/>
    <mergeCell ref="B11:B13"/>
    <mergeCell ref="A8:A10"/>
    <mergeCell ref="B8:B10"/>
    <mergeCell ref="A14:A16"/>
    <mergeCell ref="A23:A25"/>
    <mergeCell ref="A38:A40"/>
    <mergeCell ref="A56:A58"/>
    <mergeCell ref="A59:A61"/>
    <mergeCell ref="A62:A64"/>
    <mergeCell ref="A26:A28"/>
    <mergeCell ref="A88:A90"/>
    <mergeCell ref="B88:B90"/>
    <mergeCell ref="A65:A67"/>
    <mergeCell ref="A47:A49"/>
    <mergeCell ref="A50:A52"/>
    <mergeCell ref="B62:B64"/>
    <mergeCell ref="A53:A55"/>
    <mergeCell ref="A44:A46"/>
    <mergeCell ref="B53:B55"/>
    <mergeCell ref="A32:A34"/>
    <mergeCell ref="A35:A37"/>
    <mergeCell ref="B35:B37"/>
    <mergeCell ref="A41:A43"/>
    <mergeCell ref="B29:B31"/>
    <mergeCell ref="X14:X16"/>
    <mergeCell ref="X11:X13"/>
    <mergeCell ref="X8:X10"/>
    <mergeCell ref="X62:X64"/>
    <mergeCell ref="X65:X67"/>
    <mergeCell ref="X29:X31"/>
    <mergeCell ref="X26:X28"/>
    <mergeCell ref="X23:X25"/>
    <mergeCell ref="X20:X22"/>
    <mergeCell ref="X17:X19"/>
    <mergeCell ref="X44:X46"/>
    <mergeCell ref="X41:X43"/>
    <mergeCell ref="X38:X40"/>
    <mergeCell ref="X35:X37"/>
    <mergeCell ref="X32:X34"/>
    <mergeCell ref="X53:X55"/>
    <mergeCell ref="X59:X61"/>
    <mergeCell ref="X56:X58"/>
    <mergeCell ref="X50:X52"/>
    <mergeCell ref="X47:X49"/>
    <mergeCell ref="X85:X87"/>
    <mergeCell ref="X88:X90"/>
    <mergeCell ref="X91:X93"/>
    <mergeCell ref="X94:X96"/>
    <mergeCell ref="X68:X70"/>
    <mergeCell ref="X71:X73"/>
    <mergeCell ref="X74:X77"/>
    <mergeCell ref="X78:X80"/>
    <mergeCell ref="X81:X8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9" fitToHeight="4" orientation="landscape" r:id="rId1"/>
  <headerFooter>
    <oddHeader>&amp;C&amp;P</oddHeader>
  </headerFooter>
  <rowBreaks count="1" manualBreakCount="1">
    <brk id="2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Q119"/>
  <sheetViews>
    <sheetView showGridLines="0" view="pageBreakPreview" zoomScaleNormal="100" zoomScaleSheetLayoutView="100" zoomScalePageLayoutView="10" workbookViewId="0">
      <selection activeCell="G14" sqref="G14"/>
    </sheetView>
  </sheetViews>
  <sheetFormatPr defaultRowHeight="15" outlineLevelRow="5"/>
  <cols>
    <col min="1" max="1" width="40.7109375" style="167" customWidth="1"/>
    <col min="2" max="2" width="8.7109375" style="167" customWidth="1"/>
    <col min="3" max="4" width="7.42578125" style="167" customWidth="1"/>
    <col min="5" max="5" width="9.7109375" style="167" customWidth="1"/>
    <col min="6" max="6" width="8.7109375" style="167" customWidth="1"/>
    <col min="7" max="10" width="16.7109375" style="167" customWidth="1"/>
    <col min="11" max="16" width="0.140625" style="167" customWidth="1"/>
    <col min="17" max="17" width="9.140625" style="167" customWidth="1"/>
    <col min="18" max="256" width="9.140625" style="167"/>
    <col min="257" max="257" width="40.7109375" style="167" customWidth="1"/>
    <col min="258" max="258" width="8.7109375" style="167" customWidth="1"/>
    <col min="259" max="260" width="7.42578125" style="167" customWidth="1"/>
    <col min="261" max="261" width="9.7109375" style="167" customWidth="1"/>
    <col min="262" max="262" width="8.7109375" style="167" customWidth="1"/>
    <col min="263" max="266" width="16.7109375" style="167" customWidth="1"/>
    <col min="267" max="272" width="0.140625" style="167" customWidth="1"/>
    <col min="273" max="273" width="9.140625" style="167" customWidth="1"/>
    <col min="274" max="512" width="9.140625" style="167"/>
    <col min="513" max="513" width="40.7109375" style="167" customWidth="1"/>
    <col min="514" max="514" width="8.7109375" style="167" customWidth="1"/>
    <col min="515" max="516" width="7.42578125" style="167" customWidth="1"/>
    <col min="517" max="517" width="9.7109375" style="167" customWidth="1"/>
    <col min="518" max="518" width="8.7109375" style="167" customWidth="1"/>
    <col min="519" max="522" width="16.7109375" style="167" customWidth="1"/>
    <col min="523" max="528" width="0.140625" style="167" customWidth="1"/>
    <col min="529" max="529" width="9.140625" style="167" customWidth="1"/>
    <col min="530" max="768" width="9.140625" style="167"/>
    <col min="769" max="769" width="40.7109375" style="167" customWidth="1"/>
    <col min="770" max="770" width="8.7109375" style="167" customWidth="1"/>
    <col min="771" max="772" width="7.42578125" style="167" customWidth="1"/>
    <col min="773" max="773" width="9.7109375" style="167" customWidth="1"/>
    <col min="774" max="774" width="8.7109375" style="167" customWidth="1"/>
    <col min="775" max="778" width="16.7109375" style="167" customWidth="1"/>
    <col min="779" max="784" width="0.140625" style="167" customWidth="1"/>
    <col min="785" max="785" width="9.140625" style="167" customWidth="1"/>
    <col min="786" max="1024" width="9.140625" style="167"/>
    <col min="1025" max="1025" width="40.7109375" style="167" customWidth="1"/>
    <col min="1026" max="1026" width="8.7109375" style="167" customWidth="1"/>
    <col min="1027" max="1028" width="7.42578125" style="167" customWidth="1"/>
    <col min="1029" max="1029" width="9.7109375" style="167" customWidth="1"/>
    <col min="1030" max="1030" width="8.7109375" style="167" customWidth="1"/>
    <col min="1031" max="1034" width="16.7109375" style="167" customWidth="1"/>
    <col min="1035" max="1040" width="0.140625" style="167" customWidth="1"/>
    <col min="1041" max="1041" width="9.140625" style="167" customWidth="1"/>
    <col min="1042" max="1280" width="9.140625" style="167"/>
    <col min="1281" max="1281" width="40.7109375" style="167" customWidth="1"/>
    <col min="1282" max="1282" width="8.7109375" style="167" customWidth="1"/>
    <col min="1283" max="1284" width="7.42578125" style="167" customWidth="1"/>
    <col min="1285" max="1285" width="9.7109375" style="167" customWidth="1"/>
    <col min="1286" max="1286" width="8.7109375" style="167" customWidth="1"/>
    <col min="1287" max="1290" width="16.7109375" style="167" customWidth="1"/>
    <col min="1291" max="1296" width="0.140625" style="167" customWidth="1"/>
    <col min="1297" max="1297" width="9.140625" style="167" customWidth="1"/>
    <col min="1298" max="1536" width="9.140625" style="167"/>
    <col min="1537" max="1537" width="40.7109375" style="167" customWidth="1"/>
    <col min="1538" max="1538" width="8.7109375" style="167" customWidth="1"/>
    <col min="1539" max="1540" width="7.42578125" style="167" customWidth="1"/>
    <col min="1541" max="1541" width="9.7109375" style="167" customWidth="1"/>
    <col min="1542" max="1542" width="8.7109375" style="167" customWidth="1"/>
    <col min="1543" max="1546" width="16.7109375" style="167" customWidth="1"/>
    <col min="1547" max="1552" width="0.140625" style="167" customWidth="1"/>
    <col min="1553" max="1553" width="9.140625" style="167" customWidth="1"/>
    <col min="1554" max="1792" width="9.140625" style="167"/>
    <col min="1793" max="1793" width="40.7109375" style="167" customWidth="1"/>
    <col min="1794" max="1794" width="8.7109375" style="167" customWidth="1"/>
    <col min="1795" max="1796" width="7.42578125" style="167" customWidth="1"/>
    <col min="1797" max="1797" width="9.7109375" style="167" customWidth="1"/>
    <col min="1798" max="1798" width="8.7109375" style="167" customWidth="1"/>
    <col min="1799" max="1802" width="16.7109375" style="167" customWidth="1"/>
    <col min="1803" max="1808" width="0.140625" style="167" customWidth="1"/>
    <col min="1809" max="1809" width="9.140625" style="167" customWidth="1"/>
    <col min="1810" max="2048" width="9.140625" style="167"/>
    <col min="2049" max="2049" width="40.7109375" style="167" customWidth="1"/>
    <col min="2050" max="2050" width="8.7109375" style="167" customWidth="1"/>
    <col min="2051" max="2052" width="7.42578125" style="167" customWidth="1"/>
    <col min="2053" max="2053" width="9.7109375" style="167" customWidth="1"/>
    <col min="2054" max="2054" width="8.7109375" style="167" customWidth="1"/>
    <col min="2055" max="2058" width="16.7109375" style="167" customWidth="1"/>
    <col min="2059" max="2064" width="0.140625" style="167" customWidth="1"/>
    <col min="2065" max="2065" width="9.140625" style="167" customWidth="1"/>
    <col min="2066" max="2304" width="9.140625" style="167"/>
    <col min="2305" max="2305" width="40.7109375" style="167" customWidth="1"/>
    <col min="2306" max="2306" width="8.7109375" style="167" customWidth="1"/>
    <col min="2307" max="2308" width="7.42578125" style="167" customWidth="1"/>
    <col min="2309" max="2309" width="9.7109375" style="167" customWidth="1"/>
    <col min="2310" max="2310" width="8.7109375" style="167" customWidth="1"/>
    <col min="2311" max="2314" width="16.7109375" style="167" customWidth="1"/>
    <col min="2315" max="2320" width="0.140625" style="167" customWidth="1"/>
    <col min="2321" max="2321" width="9.140625" style="167" customWidth="1"/>
    <col min="2322" max="2560" width="9.140625" style="167"/>
    <col min="2561" max="2561" width="40.7109375" style="167" customWidth="1"/>
    <col min="2562" max="2562" width="8.7109375" style="167" customWidth="1"/>
    <col min="2563" max="2564" width="7.42578125" style="167" customWidth="1"/>
    <col min="2565" max="2565" width="9.7109375" style="167" customWidth="1"/>
    <col min="2566" max="2566" width="8.7109375" style="167" customWidth="1"/>
    <col min="2567" max="2570" width="16.7109375" style="167" customWidth="1"/>
    <col min="2571" max="2576" width="0.140625" style="167" customWidth="1"/>
    <col min="2577" max="2577" width="9.140625" style="167" customWidth="1"/>
    <col min="2578" max="2816" width="9.140625" style="167"/>
    <col min="2817" max="2817" width="40.7109375" style="167" customWidth="1"/>
    <col min="2818" max="2818" width="8.7109375" style="167" customWidth="1"/>
    <col min="2819" max="2820" width="7.42578125" style="167" customWidth="1"/>
    <col min="2821" max="2821" width="9.7109375" style="167" customWidth="1"/>
    <col min="2822" max="2822" width="8.7109375" style="167" customWidth="1"/>
    <col min="2823" max="2826" width="16.7109375" style="167" customWidth="1"/>
    <col min="2827" max="2832" width="0.140625" style="167" customWidth="1"/>
    <col min="2833" max="2833" width="9.140625" style="167" customWidth="1"/>
    <col min="2834" max="3072" width="9.140625" style="167"/>
    <col min="3073" max="3073" width="40.7109375" style="167" customWidth="1"/>
    <col min="3074" max="3074" width="8.7109375" style="167" customWidth="1"/>
    <col min="3075" max="3076" width="7.42578125" style="167" customWidth="1"/>
    <col min="3077" max="3077" width="9.7109375" style="167" customWidth="1"/>
    <col min="3078" max="3078" width="8.7109375" style="167" customWidth="1"/>
    <col min="3079" max="3082" width="16.7109375" style="167" customWidth="1"/>
    <col min="3083" max="3088" width="0.140625" style="167" customWidth="1"/>
    <col min="3089" max="3089" width="9.140625" style="167" customWidth="1"/>
    <col min="3090" max="3328" width="9.140625" style="167"/>
    <col min="3329" max="3329" width="40.7109375" style="167" customWidth="1"/>
    <col min="3330" max="3330" width="8.7109375" style="167" customWidth="1"/>
    <col min="3331" max="3332" width="7.42578125" style="167" customWidth="1"/>
    <col min="3333" max="3333" width="9.7109375" style="167" customWidth="1"/>
    <col min="3334" max="3334" width="8.7109375" style="167" customWidth="1"/>
    <col min="3335" max="3338" width="16.7109375" style="167" customWidth="1"/>
    <col min="3339" max="3344" width="0.140625" style="167" customWidth="1"/>
    <col min="3345" max="3345" width="9.140625" style="167" customWidth="1"/>
    <col min="3346" max="3584" width="9.140625" style="167"/>
    <col min="3585" max="3585" width="40.7109375" style="167" customWidth="1"/>
    <col min="3586" max="3586" width="8.7109375" style="167" customWidth="1"/>
    <col min="3587" max="3588" width="7.42578125" style="167" customWidth="1"/>
    <col min="3589" max="3589" width="9.7109375" style="167" customWidth="1"/>
    <col min="3590" max="3590" width="8.7109375" style="167" customWidth="1"/>
    <col min="3591" max="3594" width="16.7109375" style="167" customWidth="1"/>
    <col min="3595" max="3600" width="0.140625" style="167" customWidth="1"/>
    <col min="3601" max="3601" width="9.140625" style="167" customWidth="1"/>
    <col min="3602" max="3840" width="9.140625" style="167"/>
    <col min="3841" max="3841" width="40.7109375" style="167" customWidth="1"/>
    <col min="3842" max="3842" width="8.7109375" style="167" customWidth="1"/>
    <col min="3843" max="3844" width="7.42578125" style="167" customWidth="1"/>
    <col min="3845" max="3845" width="9.7109375" style="167" customWidth="1"/>
    <col min="3846" max="3846" width="8.7109375" style="167" customWidth="1"/>
    <col min="3847" max="3850" width="16.7109375" style="167" customWidth="1"/>
    <col min="3851" max="3856" width="0.140625" style="167" customWidth="1"/>
    <col min="3857" max="3857" width="9.140625" style="167" customWidth="1"/>
    <col min="3858" max="4096" width="9.140625" style="167"/>
    <col min="4097" max="4097" width="40.7109375" style="167" customWidth="1"/>
    <col min="4098" max="4098" width="8.7109375" style="167" customWidth="1"/>
    <col min="4099" max="4100" width="7.42578125" style="167" customWidth="1"/>
    <col min="4101" max="4101" width="9.7109375" style="167" customWidth="1"/>
    <col min="4102" max="4102" width="8.7109375" style="167" customWidth="1"/>
    <col min="4103" max="4106" width="16.7109375" style="167" customWidth="1"/>
    <col min="4107" max="4112" width="0.140625" style="167" customWidth="1"/>
    <col min="4113" max="4113" width="9.140625" style="167" customWidth="1"/>
    <col min="4114" max="4352" width="9.140625" style="167"/>
    <col min="4353" max="4353" width="40.7109375" style="167" customWidth="1"/>
    <col min="4354" max="4354" width="8.7109375" style="167" customWidth="1"/>
    <col min="4355" max="4356" width="7.42578125" style="167" customWidth="1"/>
    <col min="4357" max="4357" width="9.7109375" style="167" customWidth="1"/>
    <col min="4358" max="4358" width="8.7109375" style="167" customWidth="1"/>
    <col min="4359" max="4362" width="16.7109375" style="167" customWidth="1"/>
    <col min="4363" max="4368" width="0.140625" style="167" customWidth="1"/>
    <col min="4369" max="4369" width="9.140625" style="167" customWidth="1"/>
    <col min="4370" max="4608" width="9.140625" style="167"/>
    <col min="4609" max="4609" width="40.7109375" style="167" customWidth="1"/>
    <col min="4610" max="4610" width="8.7109375" style="167" customWidth="1"/>
    <col min="4611" max="4612" width="7.42578125" style="167" customWidth="1"/>
    <col min="4613" max="4613" width="9.7109375" style="167" customWidth="1"/>
    <col min="4614" max="4614" width="8.7109375" style="167" customWidth="1"/>
    <col min="4615" max="4618" width="16.7109375" style="167" customWidth="1"/>
    <col min="4619" max="4624" width="0.140625" style="167" customWidth="1"/>
    <col min="4625" max="4625" width="9.140625" style="167" customWidth="1"/>
    <col min="4626" max="4864" width="9.140625" style="167"/>
    <col min="4865" max="4865" width="40.7109375" style="167" customWidth="1"/>
    <col min="4866" max="4866" width="8.7109375" style="167" customWidth="1"/>
    <col min="4867" max="4868" width="7.42578125" style="167" customWidth="1"/>
    <col min="4869" max="4869" width="9.7109375" style="167" customWidth="1"/>
    <col min="4870" max="4870" width="8.7109375" style="167" customWidth="1"/>
    <col min="4871" max="4874" width="16.7109375" style="167" customWidth="1"/>
    <col min="4875" max="4880" width="0.140625" style="167" customWidth="1"/>
    <col min="4881" max="4881" width="9.140625" style="167" customWidth="1"/>
    <col min="4882" max="5120" width="9.140625" style="167"/>
    <col min="5121" max="5121" width="40.7109375" style="167" customWidth="1"/>
    <col min="5122" max="5122" width="8.7109375" style="167" customWidth="1"/>
    <col min="5123" max="5124" width="7.42578125" style="167" customWidth="1"/>
    <col min="5125" max="5125" width="9.7109375" style="167" customWidth="1"/>
    <col min="5126" max="5126" width="8.7109375" style="167" customWidth="1"/>
    <col min="5127" max="5130" width="16.7109375" style="167" customWidth="1"/>
    <col min="5131" max="5136" width="0.140625" style="167" customWidth="1"/>
    <col min="5137" max="5137" width="9.140625" style="167" customWidth="1"/>
    <col min="5138" max="5376" width="9.140625" style="167"/>
    <col min="5377" max="5377" width="40.7109375" style="167" customWidth="1"/>
    <col min="5378" max="5378" width="8.7109375" style="167" customWidth="1"/>
    <col min="5379" max="5380" width="7.42578125" style="167" customWidth="1"/>
    <col min="5381" max="5381" width="9.7109375" style="167" customWidth="1"/>
    <col min="5382" max="5382" width="8.7109375" style="167" customWidth="1"/>
    <col min="5383" max="5386" width="16.7109375" style="167" customWidth="1"/>
    <col min="5387" max="5392" width="0.140625" style="167" customWidth="1"/>
    <col min="5393" max="5393" width="9.140625" style="167" customWidth="1"/>
    <col min="5394" max="5632" width="9.140625" style="167"/>
    <col min="5633" max="5633" width="40.7109375" style="167" customWidth="1"/>
    <col min="5634" max="5634" width="8.7109375" style="167" customWidth="1"/>
    <col min="5635" max="5636" width="7.42578125" style="167" customWidth="1"/>
    <col min="5637" max="5637" width="9.7109375" style="167" customWidth="1"/>
    <col min="5638" max="5638" width="8.7109375" style="167" customWidth="1"/>
    <col min="5639" max="5642" width="16.7109375" style="167" customWidth="1"/>
    <col min="5643" max="5648" width="0.140625" style="167" customWidth="1"/>
    <col min="5649" max="5649" width="9.140625" style="167" customWidth="1"/>
    <col min="5650" max="5888" width="9.140625" style="167"/>
    <col min="5889" max="5889" width="40.7109375" style="167" customWidth="1"/>
    <col min="5890" max="5890" width="8.7109375" style="167" customWidth="1"/>
    <col min="5891" max="5892" width="7.42578125" style="167" customWidth="1"/>
    <col min="5893" max="5893" width="9.7109375" style="167" customWidth="1"/>
    <col min="5894" max="5894" width="8.7109375" style="167" customWidth="1"/>
    <col min="5895" max="5898" width="16.7109375" style="167" customWidth="1"/>
    <col min="5899" max="5904" width="0.140625" style="167" customWidth="1"/>
    <col min="5905" max="5905" width="9.140625" style="167" customWidth="1"/>
    <col min="5906" max="6144" width="9.140625" style="167"/>
    <col min="6145" max="6145" width="40.7109375" style="167" customWidth="1"/>
    <col min="6146" max="6146" width="8.7109375" style="167" customWidth="1"/>
    <col min="6147" max="6148" width="7.42578125" style="167" customWidth="1"/>
    <col min="6149" max="6149" width="9.7109375" style="167" customWidth="1"/>
    <col min="6150" max="6150" width="8.7109375" style="167" customWidth="1"/>
    <col min="6151" max="6154" width="16.7109375" style="167" customWidth="1"/>
    <col min="6155" max="6160" width="0.140625" style="167" customWidth="1"/>
    <col min="6161" max="6161" width="9.140625" style="167" customWidth="1"/>
    <col min="6162" max="6400" width="9.140625" style="167"/>
    <col min="6401" max="6401" width="40.7109375" style="167" customWidth="1"/>
    <col min="6402" max="6402" width="8.7109375" style="167" customWidth="1"/>
    <col min="6403" max="6404" width="7.42578125" style="167" customWidth="1"/>
    <col min="6405" max="6405" width="9.7109375" style="167" customWidth="1"/>
    <col min="6406" max="6406" width="8.7109375" style="167" customWidth="1"/>
    <col min="6407" max="6410" width="16.7109375" style="167" customWidth="1"/>
    <col min="6411" max="6416" width="0.140625" style="167" customWidth="1"/>
    <col min="6417" max="6417" width="9.140625" style="167" customWidth="1"/>
    <col min="6418" max="6656" width="9.140625" style="167"/>
    <col min="6657" max="6657" width="40.7109375" style="167" customWidth="1"/>
    <col min="6658" max="6658" width="8.7109375" style="167" customWidth="1"/>
    <col min="6659" max="6660" width="7.42578125" style="167" customWidth="1"/>
    <col min="6661" max="6661" width="9.7109375" style="167" customWidth="1"/>
    <col min="6662" max="6662" width="8.7109375" style="167" customWidth="1"/>
    <col min="6663" max="6666" width="16.7109375" style="167" customWidth="1"/>
    <col min="6667" max="6672" width="0.140625" style="167" customWidth="1"/>
    <col min="6673" max="6673" width="9.140625" style="167" customWidth="1"/>
    <col min="6674" max="6912" width="9.140625" style="167"/>
    <col min="6913" max="6913" width="40.7109375" style="167" customWidth="1"/>
    <col min="6914" max="6914" width="8.7109375" style="167" customWidth="1"/>
    <col min="6915" max="6916" width="7.42578125" style="167" customWidth="1"/>
    <col min="6917" max="6917" width="9.7109375" style="167" customWidth="1"/>
    <col min="6918" max="6918" width="8.7109375" style="167" customWidth="1"/>
    <col min="6919" max="6922" width="16.7109375" style="167" customWidth="1"/>
    <col min="6923" max="6928" width="0.140625" style="167" customWidth="1"/>
    <col min="6929" max="6929" width="9.140625" style="167" customWidth="1"/>
    <col min="6930" max="7168" width="9.140625" style="167"/>
    <col min="7169" max="7169" width="40.7109375" style="167" customWidth="1"/>
    <col min="7170" max="7170" width="8.7109375" style="167" customWidth="1"/>
    <col min="7171" max="7172" width="7.42578125" style="167" customWidth="1"/>
    <col min="7173" max="7173" width="9.7109375" style="167" customWidth="1"/>
    <col min="7174" max="7174" width="8.7109375" style="167" customWidth="1"/>
    <col min="7175" max="7178" width="16.7109375" style="167" customWidth="1"/>
    <col min="7179" max="7184" width="0.140625" style="167" customWidth="1"/>
    <col min="7185" max="7185" width="9.140625" style="167" customWidth="1"/>
    <col min="7186" max="7424" width="9.140625" style="167"/>
    <col min="7425" max="7425" width="40.7109375" style="167" customWidth="1"/>
    <col min="7426" max="7426" width="8.7109375" style="167" customWidth="1"/>
    <col min="7427" max="7428" width="7.42578125" style="167" customWidth="1"/>
    <col min="7429" max="7429" width="9.7109375" style="167" customWidth="1"/>
    <col min="7430" max="7430" width="8.7109375" style="167" customWidth="1"/>
    <col min="7431" max="7434" width="16.7109375" style="167" customWidth="1"/>
    <col min="7435" max="7440" width="0.140625" style="167" customWidth="1"/>
    <col min="7441" max="7441" width="9.140625" style="167" customWidth="1"/>
    <col min="7442" max="7680" width="9.140625" style="167"/>
    <col min="7681" max="7681" width="40.7109375" style="167" customWidth="1"/>
    <col min="7682" max="7682" width="8.7109375" style="167" customWidth="1"/>
    <col min="7683" max="7684" width="7.42578125" style="167" customWidth="1"/>
    <col min="7685" max="7685" width="9.7109375" style="167" customWidth="1"/>
    <col min="7686" max="7686" width="8.7109375" style="167" customWidth="1"/>
    <col min="7687" max="7690" width="16.7109375" style="167" customWidth="1"/>
    <col min="7691" max="7696" width="0.140625" style="167" customWidth="1"/>
    <col min="7697" max="7697" width="9.140625" style="167" customWidth="1"/>
    <col min="7698" max="7936" width="9.140625" style="167"/>
    <col min="7937" max="7937" width="40.7109375" style="167" customWidth="1"/>
    <col min="7938" max="7938" width="8.7109375" style="167" customWidth="1"/>
    <col min="7939" max="7940" width="7.42578125" style="167" customWidth="1"/>
    <col min="7941" max="7941" width="9.7109375" style="167" customWidth="1"/>
    <col min="7942" max="7942" width="8.7109375" style="167" customWidth="1"/>
    <col min="7943" max="7946" width="16.7109375" style="167" customWidth="1"/>
    <col min="7947" max="7952" width="0.140625" style="167" customWidth="1"/>
    <col min="7953" max="7953" width="9.140625" style="167" customWidth="1"/>
    <col min="7954" max="8192" width="9.140625" style="167"/>
    <col min="8193" max="8193" width="40.7109375" style="167" customWidth="1"/>
    <col min="8194" max="8194" width="8.7109375" style="167" customWidth="1"/>
    <col min="8195" max="8196" width="7.42578125" style="167" customWidth="1"/>
    <col min="8197" max="8197" width="9.7109375" style="167" customWidth="1"/>
    <col min="8198" max="8198" width="8.7109375" style="167" customWidth="1"/>
    <col min="8199" max="8202" width="16.7109375" style="167" customWidth="1"/>
    <col min="8203" max="8208" width="0.140625" style="167" customWidth="1"/>
    <col min="8209" max="8209" width="9.140625" style="167" customWidth="1"/>
    <col min="8210" max="8448" width="9.140625" style="167"/>
    <col min="8449" max="8449" width="40.7109375" style="167" customWidth="1"/>
    <col min="8450" max="8450" width="8.7109375" style="167" customWidth="1"/>
    <col min="8451" max="8452" width="7.42578125" style="167" customWidth="1"/>
    <col min="8453" max="8453" width="9.7109375" style="167" customWidth="1"/>
    <col min="8454" max="8454" width="8.7109375" style="167" customWidth="1"/>
    <col min="8455" max="8458" width="16.7109375" style="167" customWidth="1"/>
    <col min="8459" max="8464" width="0.140625" style="167" customWidth="1"/>
    <col min="8465" max="8465" width="9.140625" style="167" customWidth="1"/>
    <col min="8466" max="8704" width="9.140625" style="167"/>
    <col min="8705" max="8705" width="40.7109375" style="167" customWidth="1"/>
    <col min="8706" max="8706" width="8.7109375" style="167" customWidth="1"/>
    <col min="8707" max="8708" width="7.42578125" style="167" customWidth="1"/>
    <col min="8709" max="8709" width="9.7109375" style="167" customWidth="1"/>
    <col min="8710" max="8710" width="8.7109375" style="167" customWidth="1"/>
    <col min="8711" max="8714" width="16.7109375" style="167" customWidth="1"/>
    <col min="8715" max="8720" width="0.140625" style="167" customWidth="1"/>
    <col min="8721" max="8721" width="9.140625" style="167" customWidth="1"/>
    <col min="8722" max="8960" width="9.140625" style="167"/>
    <col min="8961" max="8961" width="40.7109375" style="167" customWidth="1"/>
    <col min="8962" max="8962" width="8.7109375" style="167" customWidth="1"/>
    <col min="8963" max="8964" width="7.42578125" style="167" customWidth="1"/>
    <col min="8965" max="8965" width="9.7109375" style="167" customWidth="1"/>
    <col min="8966" max="8966" width="8.7109375" style="167" customWidth="1"/>
    <col min="8967" max="8970" width="16.7109375" style="167" customWidth="1"/>
    <col min="8971" max="8976" width="0.140625" style="167" customWidth="1"/>
    <col min="8977" max="8977" width="9.140625" style="167" customWidth="1"/>
    <col min="8978" max="9216" width="9.140625" style="167"/>
    <col min="9217" max="9217" width="40.7109375" style="167" customWidth="1"/>
    <col min="9218" max="9218" width="8.7109375" style="167" customWidth="1"/>
    <col min="9219" max="9220" width="7.42578125" style="167" customWidth="1"/>
    <col min="9221" max="9221" width="9.7109375" style="167" customWidth="1"/>
    <col min="9222" max="9222" width="8.7109375" style="167" customWidth="1"/>
    <col min="9223" max="9226" width="16.7109375" style="167" customWidth="1"/>
    <col min="9227" max="9232" width="0.140625" style="167" customWidth="1"/>
    <col min="9233" max="9233" width="9.140625" style="167" customWidth="1"/>
    <col min="9234" max="9472" width="9.140625" style="167"/>
    <col min="9473" max="9473" width="40.7109375" style="167" customWidth="1"/>
    <col min="9474" max="9474" width="8.7109375" style="167" customWidth="1"/>
    <col min="9475" max="9476" width="7.42578125" style="167" customWidth="1"/>
    <col min="9477" max="9477" width="9.7109375" style="167" customWidth="1"/>
    <col min="9478" max="9478" width="8.7109375" style="167" customWidth="1"/>
    <col min="9479" max="9482" width="16.7109375" style="167" customWidth="1"/>
    <col min="9483" max="9488" width="0.140625" style="167" customWidth="1"/>
    <col min="9489" max="9489" width="9.140625" style="167" customWidth="1"/>
    <col min="9490" max="9728" width="9.140625" style="167"/>
    <col min="9729" max="9729" width="40.7109375" style="167" customWidth="1"/>
    <col min="9730" max="9730" width="8.7109375" style="167" customWidth="1"/>
    <col min="9731" max="9732" width="7.42578125" style="167" customWidth="1"/>
    <col min="9733" max="9733" width="9.7109375" style="167" customWidth="1"/>
    <col min="9734" max="9734" width="8.7109375" style="167" customWidth="1"/>
    <col min="9735" max="9738" width="16.7109375" style="167" customWidth="1"/>
    <col min="9739" max="9744" width="0.140625" style="167" customWidth="1"/>
    <col min="9745" max="9745" width="9.140625" style="167" customWidth="1"/>
    <col min="9746" max="9984" width="9.140625" style="167"/>
    <col min="9985" max="9985" width="40.7109375" style="167" customWidth="1"/>
    <col min="9986" max="9986" width="8.7109375" style="167" customWidth="1"/>
    <col min="9987" max="9988" width="7.42578125" style="167" customWidth="1"/>
    <col min="9989" max="9989" width="9.7109375" style="167" customWidth="1"/>
    <col min="9990" max="9990" width="8.7109375" style="167" customWidth="1"/>
    <col min="9991" max="9994" width="16.7109375" style="167" customWidth="1"/>
    <col min="9995" max="10000" width="0.140625" style="167" customWidth="1"/>
    <col min="10001" max="10001" width="9.140625" style="167" customWidth="1"/>
    <col min="10002" max="10240" width="9.140625" style="167"/>
    <col min="10241" max="10241" width="40.7109375" style="167" customWidth="1"/>
    <col min="10242" max="10242" width="8.7109375" style="167" customWidth="1"/>
    <col min="10243" max="10244" width="7.42578125" style="167" customWidth="1"/>
    <col min="10245" max="10245" width="9.7109375" style="167" customWidth="1"/>
    <col min="10246" max="10246" width="8.7109375" style="167" customWidth="1"/>
    <col min="10247" max="10250" width="16.7109375" style="167" customWidth="1"/>
    <col min="10251" max="10256" width="0.140625" style="167" customWidth="1"/>
    <col min="10257" max="10257" width="9.140625" style="167" customWidth="1"/>
    <col min="10258" max="10496" width="9.140625" style="167"/>
    <col min="10497" max="10497" width="40.7109375" style="167" customWidth="1"/>
    <col min="10498" max="10498" width="8.7109375" style="167" customWidth="1"/>
    <col min="10499" max="10500" width="7.42578125" style="167" customWidth="1"/>
    <col min="10501" max="10501" width="9.7109375" style="167" customWidth="1"/>
    <col min="10502" max="10502" width="8.7109375" style="167" customWidth="1"/>
    <col min="10503" max="10506" width="16.7109375" style="167" customWidth="1"/>
    <col min="10507" max="10512" width="0.140625" style="167" customWidth="1"/>
    <col min="10513" max="10513" width="9.140625" style="167" customWidth="1"/>
    <col min="10514" max="10752" width="9.140625" style="167"/>
    <col min="10753" max="10753" width="40.7109375" style="167" customWidth="1"/>
    <col min="10754" max="10754" width="8.7109375" style="167" customWidth="1"/>
    <col min="10755" max="10756" width="7.42578125" style="167" customWidth="1"/>
    <col min="10757" max="10757" width="9.7109375" style="167" customWidth="1"/>
    <col min="10758" max="10758" width="8.7109375" style="167" customWidth="1"/>
    <col min="10759" max="10762" width="16.7109375" style="167" customWidth="1"/>
    <col min="10763" max="10768" width="0.140625" style="167" customWidth="1"/>
    <col min="10769" max="10769" width="9.140625" style="167" customWidth="1"/>
    <col min="10770" max="11008" width="9.140625" style="167"/>
    <col min="11009" max="11009" width="40.7109375" style="167" customWidth="1"/>
    <col min="11010" max="11010" width="8.7109375" style="167" customWidth="1"/>
    <col min="11011" max="11012" width="7.42578125" style="167" customWidth="1"/>
    <col min="11013" max="11013" width="9.7109375" style="167" customWidth="1"/>
    <col min="11014" max="11014" width="8.7109375" style="167" customWidth="1"/>
    <col min="11015" max="11018" width="16.7109375" style="167" customWidth="1"/>
    <col min="11019" max="11024" width="0.140625" style="167" customWidth="1"/>
    <col min="11025" max="11025" width="9.140625" style="167" customWidth="1"/>
    <col min="11026" max="11264" width="9.140625" style="167"/>
    <col min="11265" max="11265" width="40.7109375" style="167" customWidth="1"/>
    <col min="11266" max="11266" width="8.7109375" style="167" customWidth="1"/>
    <col min="11267" max="11268" width="7.42578125" style="167" customWidth="1"/>
    <col min="11269" max="11269" width="9.7109375" style="167" customWidth="1"/>
    <col min="11270" max="11270" width="8.7109375" style="167" customWidth="1"/>
    <col min="11271" max="11274" width="16.7109375" style="167" customWidth="1"/>
    <col min="11275" max="11280" width="0.140625" style="167" customWidth="1"/>
    <col min="11281" max="11281" width="9.140625" style="167" customWidth="1"/>
    <col min="11282" max="11520" width="9.140625" style="167"/>
    <col min="11521" max="11521" width="40.7109375" style="167" customWidth="1"/>
    <col min="11522" max="11522" width="8.7109375" style="167" customWidth="1"/>
    <col min="11523" max="11524" width="7.42578125" style="167" customWidth="1"/>
    <col min="11525" max="11525" width="9.7109375" style="167" customWidth="1"/>
    <col min="11526" max="11526" width="8.7109375" style="167" customWidth="1"/>
    <col min="11527" max="11530" width="16.7109375" style="167" customWidth="1"/>
    <col min="11531" max="11536" width="0.140625" style="167" customWidth="1"/>
    <col min="11537" max="11537" width="9.140625" style="167" customWidth="1"/>
    <col min="11538" max="11776" width="9.140625" style="167"/>
    <col min="11777" max="11777" width="40.7109375" style="167" customWidth="1"/>
    <col min="11778" max="11778" width="8.7109375" style="167" customWidth="1"/>
    <col min="11779" max="11780" width="7.42578125" style="167" customWidth="1"/>
    <col min="11781" max="11781" width="9.7109375" style="167" customWidth="1"/>
    <col min="11782" max="11782" width="8.7109375" style="167" customWidth="1"/>
    <col min="11783" max="11786" width="16.7109375" style="167" customWidth="1"/>
    <col min="11787" max="11792" width="0.140625" style="167" customWidth="1"/>
    <col min="11793" max="11793" width="9.140625" style="167" customWidth="1"/>
    <col min="11794" max="12032" width="9.140625" style="167"/>
    <col min="12033" max="12033" width="40.7109375" style="167" customWidth="1"/>
    <col min="12034" max="12034" width="8.7109375" style="167" customWidth="1"/>
    <col min="12035" max="12036" width="7.42578125" style="167" customWidth="1"/>
    <col min="12037" max="12037" width="9.7109375" style="167" customWidth="1"/>
    <col min="12038" max="12038" width="8.7109375" style="167" customWidth="1"/>
    <col min="12039" max="12042" width="16.7109375" style="167" customWidth="1"/>
    <col min="12043" max="12048" width="0.140625" style="167" customWidth="1"/>
    <col min="12049" max="12049" width="9.140625" style="167" customWidth="1"/>
    <col min="12050" max="12288" width="9.140625" style="167"/>
    <col min="12289" max="12289" width="40.7109375" style="167" customWidth="1"/>
    <col min="12290" max="12290" width="8.7109375" style="167" customWidth="1"/>
    <col min="12291" max="12292" width="7.42578125" style="167" customWidth="1"/>
    <col min="12293" max="12293" width="9.7109375" style="167" customWidth="1"/>
    <col min="12294" max="12294" width="8.7109375" style="167" customWidth="1"/>
    <col min="12295" max="12298" width="16.7109375" style="167" customWidth="1"/>
    <col min="12299" max="12304" width="0.140625" style="167" customWidth="1"/>
    <col min="12305" max="12305" width="9.140625" style="167" customWidth="1"/>
    <col min="12306" max="12544" width="9.140625" style="167"/>
    <col min="12545" max="12545" width="40.7109375" style="167" customWidth="1"/>
    <col min="12546" max="12546" width="8.7109375" style="167" customWidth="1"/>
    <col min="12547" max="12548" width="7.42578125" style="167" customWidth="1"/>
    <col min="12549" max="12549" width="9.7109375" style="167" customWidth="1"/>
    <col min="12550" max="12550" width="8.7109375" style="167" customWidth="1"/>
    <col min="12551" max="12554" width="16.7109375" style="167" customWidth="1"/>
    <col min="12555" max="12560" width="0.140625" style="167" customWidth="1"/>
    <col min="12561" max="12561" width="9.140625" style="167" customWidth="1"/>
    <col min="12562" max="12800" width="9.140625" style="167"/>
    <col min="12801" max="12801" width="40.7109375" style="167" customWidth="1"/>
    <col min="12802" max="12802" width="8.7109375" style="167" customWidth="1"/>
    <col min="12803" max="12804" width="7.42578125" style="167" customWidth="1"/>
    <col min="12805" max="12805" width="9.7109375" style="167" customWidth="1"/>
    <col min="12806" max="12806" width="8.7109375" style="167" customWidth="1"/>
    <col min="12807" max="12810" width="16.7109375" style="167" customWidth="1"/>
    <col min="12811" max="12816" width="0.140625" style="167" customWidth="1"/>
    <col min="12817" max="12817" width="9.140625" style="167" customWidth="1"/>
    <col min="12818" max="13056" width="9.140625" style="167"/>
    <col min="13057" max="13057" width="40.7109375" style="167" customWidth="1"/>
    <col min="13058" max="13058" width="8.7109375" style="167" customWidth="1"/>
    <col min="13059" max="13060" width="7.42578125" style="167" customWidth="1"/>
    <col min="13061" max="13061" width="9.7109375" style="167" customWidth="1"/>
    <col min="13062" max="13062" width="8.7109375" style="167" customWidth="1"/>
    <col min="13063" max="13066" width="16.7109375" style="167" customWidth="1"/>
    <col min="13067" max="13072" width="0.140625" style="167" customWidth="1"/>
    <col min="13073" max="13073" width="9.140625" style="167" customWidth="1"/>
    <col min="13074" max="13312" width="9.140625" style="167"/>
    <col min="13313" max="13313" width="40.7109375" style="167" customWidth="1"/>
    <col min="13314" max="13314" width="8.7109375" style="167" customWidth="1"/>
    <col min="13315" max="13316" width="7.42578125" style="167" customWidth="1"/>
    <col min="13317" max="13317" width="9.7109375" style="167" customWidth="1"/>
    <col min="13318" max="13318" width="8.7109375" style="167" customWidth="1"/>
    <col min="13319" max="13322" width="16.7109375" style="167" customWidth="1"/>
    <col min="13323" max="13328" width="0.140625" style="167" customWidth="1"/>
    <col min="13329" max="13329" width="9.140625" style="167" customWidth="1"/>
    <col min="13330" max="13568" width="9.140625" style="167"/>
    <col min="13569" max="13569" width="40.7109375" style="167" customWidth="1"/>
    <col min="13570" max="13570" width="8.7109375" style="167" customWidth="1"/>
    <col min="13571" max="13572" width="7.42578125" style="167" customWidth="1"/>
    <col min="13573" max="13573" width="9.7109375" style="167" customWidth="1"/>
    <col min="13574" max="13574" width="8.7109375" style="167" customWidth="1"/>
    <col min="13575" max="13578" width="16.7109375" style="167" customWidth="1"/>
    <col min="13579" max="13584" width="0.140625" style="167" customWidth="1"/>
    <col min="13585" max="13585" width="9.140625" style="167" customWidth="1"/>
    <col min="13586" max="13824" width="9.140625" style="167"/>
    <col min="13825" max="13825" width="40.7109375" style="167" customWidth="1"/>
    <col min="13826" max="13826" width="8.7109375" style="167" customWidth="1"/>
    <col min="13827" max="13828" width="7.42578125" style="167" customWidth="1"/>
    <col min="13829" max="13829" width="9.7109375" style="167" customWidth="1"/>
    <col min="13830" max="13830" width="8.7109375" style="167" customWidth="1"/>
    <col min="13831" max="13834" width="16.7109375" style="167" customWidth="1"/>
    <col min="13835" max="13840" width="0.140625" style="167" customWidth="1"/>
    <col min="13841" max="13841" width="9.140625" style="167" customWidth="1"/>
    <col min="13842" max="14080" width="9.140625" style="167"/>
    <col min="14081" max="14081" width="40.7109375" style="167" customWidth="1"/>
    <col min="14082" max="14082" width="8.7109375" style="167" customWidth="1"/>
    <col min="14083" max="14084" width="7.42578125" style="167" customWidth="1"/>
    <col min="14085" max="14085" width="9.7109375" style="167" customWidth="1"/>
    <col min="14086" max="14086" width="8.7109375" style="167" customWidth="1"/>
    <col min="14087" max="14090" width="16.7109375" style="167" customWidth="1"/>
    <col min="14091" max="14096" width="0.140625" style="167" customWidth="1"/>
    <col min="14097" max="14097" width="9.140625" style="167" customWidth="1"/>
    <col min="14098" max="14336" width="9.140625" style="167"/>
    <col min="14337" max="14337" width="40.7109375" style="167" customWidth="1"/>
    <col min="14338" max="14338" width="8.7109375" style="167" customWidth="1"/>
    <col min="14339" max="14340" width="7.42578125" style="167" customWidth="1"/>
    <col min="14341" max="14341" width="9.7109375" style="167" customWidth="1"/>
    <col min="14342" max="14342" width="8.7109375" style="167" customWidth="1"/>
    <col min="14343" max="14346" width="16.7109375" style="167" customWidth="1"/>
    <col min="14347" max="14352" width="0.140625" style="167" customWidth="1"/>
    <col min="14353" max="14353" width="9.140625" style="167" customWidth="1"/>
    <col min="14354" max="14592" width="9.140625" style="167"/>
    <col min="14593" max="14593" width="40.7109375" style="167" customWidth="1"/>
    <col min="14594" max="14594" width="8.7109375" style="167" customWidth="1"/>
    <col min="14595" max="14596" width="7.42578125" style="167" customWidth="1"/>
    <col min="14597" max="14597" width="9.7109375" style="167" customWidth="1"/>
    <col min="14598" max="14598" width="8.7109375" style="167" customWidth="1"/>
    <col min="14599" max="14602" width="16.7109375" style="167" customWidth="1"/>
    <col min="14603" max="14608" width="0.140625" style="167" customWidth="1"/>
    <col min="14609" max="14609" width="9.140625" style="167" customWidth="1"/>
    <col min="14610" max="14848" width="9.140625" style="167"/>
    <col min="14849" max="14849" width="40.7109375" style="167" customWidth="1"/>
    <col min="14850" max="14850" width="8.7109375" style="167" customWidth="1"/>
    <col min="14851" max="14852" width="7.42578125" style="167" customWidth="1"/>
    <col min="14853" max="14853" width="9.7109375" style="167" customWidth="1"/>
    <col min="14854" max="14854" width="8.7109375" style="167" customWidth="1"/>
    <col min="14855" max="14858" width="16.7109375" style="167" customWidth="1"/>
    <col min="14859" max="14864" width="0.140625" style="167" customWidth="1"/>
    <col min="14865" max="14865" width="9.140625" style="167" customWidth="1"/>
    <col min="14866" max="15104" width="9.140625" style="167"/>
    <col min="15105" max="15105" width="40.7109375" style="167" customWidth="1"/>
    <col min="15106" max="15106" width="8.7109375" style="167" customWidth="1"/>
    <col min="15107" max="15108" width="7.42578125" style="167" customWidth="1"/>
    <col min="15109" max="15109" width="9.7109375" style="167" customWidth="1"/>
    <col min="15110" max="15110" width="8.7109375" style="167" customWidth="1"/>
    <col min="15111" max="15114" width="16.7109375" style="167" customWidth="1"/>
    <col min="15115" max="15120" width="0.140625" style="167" customWidth="1"/>
    <col min="15121" max="15121" width="9.140625" style="167" customWidth="1"/>
    <col min="15122" max="15360" width="9.140625" style="167"/>
    <col min="15361" max="15361" width="40.7109375" style="167" customWidth="1"/>
    <col min="15362" max="15362" width="8.7109375" style="167" customWidth="1"/>
    <col min="15363" max="15364" width="7.42578125" style="167" customWidth="1"/>
    <col min="15365" max="15365" width="9.7109375" style="167" customWidth="1"/>
    <col min="15366" max="15366" width="8.7109375" style="167" customWidth="1"/>
    <col min="15367" max="15370" width="16.7109375" style="167" customWidth="1"/>
    <col min="15371" max="15376" width="0.140625" style="167" customWidth="1"/>
    <col min="15377" max="15377" width="9.140625" style="167" customWidth="1"/>
    <col min="15378" max="15616" width="9.140625" style="167"/>
    <col min="15617" max="15617" width="40.7109375" style="167" customWidth="1"/>
    <col min="15618" max="15618" width="8.7109375" style="167" customWidth="1"/>
    <col min="15619" max="15620" width="7.42578125" style="167" customWidth="1"/>
    <col min="15621" max="15621" width="9.7109375" style="167" customWidth="1"/>
    <col min="15622" max="15622" width="8.7109375" style="167" customWidth="1"/>
    <col min="15623" max="15626" width="16.7109375" style="167" customWidth="1"/>
    <col min="15627" max="15632" width="0.140625" style="167" customWidth="1"/>
    <col min="15633" max="15633" width="9.140625" style="167" customWidth="1"/>
    <col min="15634" max="15872" width="9.140625" style="167"/>
    <col min="15873" max="15873" width="40.7109375" style="167" customWidth="1"/>
    <col min="15874" max="15874" width="8.7109375" style="167" customWidth="1"/>
    <col min="15875" max="15876" width="7.42578125" style="167" customWidth="1"/>
    <col min="15877" max="15877" width="9.7109375" style="167" customWidth="1"/>
    <col min="15878" max="15878" width="8.7109375" style="167" customWidth="1"/>
    <col min="15879" max="15882" width="16.7109375" style="167" customWidth="1"/>
    <col min="15883" max="15888" width="0.140625" style="167" customWidth="1"/>
    <col min="15889" max="15889" width="9.140625" style="167" customWidth="1"/>
    <col min="15890" max="16128" width="9.140625" style="167"/>
    <col min="16129" max="16129" width="40.7109375" style="167" customWidth="1"/>
    <col min="16130" max="16130" width="8.7109375" style="167" customWidth="1"/>
    <col min="16131" max="16132" width="7.42578125" style="167" customWidth="1"/>
    <col min="16133" max="16133" width="9.7109375" style="167" customWidth="1"/>
    <col min="16134" max="16134" width="8.7109375" style="167" customWidth="1"/>
    <col min="16135" max="16138" width="16.7109375" style="167" customWidth="1"/>
    <col min="16139" max="16144" width="0.140625" style="167" customWidth="1"/>
    <col min="16145" max="16145" width="9.140625" style="167" customWidth="1"/>
    <col min="16146" max="16384" width="9.140625" style="167"/>
  </cols>
  <sheetData>
    <row r="1" spans="1:17">
      <c r="A1" s="171"/>
      <c r="B1" s="171"/>
      <c r="C1" s="171"/>
      <c r="D1" s="171"/>
      <c r="E1" s="171"/>
      <c r="F1" s="171"/>
      <c r="G1" s="171"/>
      <c r="H1" s="172" t="s">
        <v>324</v>
      </c>
      <c r="I1" s="172"/>
      <c r="J1" s="172"/>
    </row>
    <row r="2" spans="1:17">
      <c r="A2" s="171"/>
      <c r="B2" s="171"/>
      <c r="C2" s="171"/>
      <c r="D2" s="171"/>
      <c r="E2" s="171"/>
      <c r="F2" s="171"/>
      <c r="G2" s="171"/>
      <c r="H2" s="261" t="s">
        <v>260</v>
      </c>
      <c r="I2" s="261"/>
      <c r="J2" s="261"/>
    </row>
    <row r="3" spans="1:17">
      <c r="A3" s="171"/>
      <c r="B3" s="171"/>
      <c r="C3" s="171"/>
      <c r="D3" s="171"/>
      <c r="E3" s="171"/>
      <c r="F3" s="171"/>
      <c r="G3" s="171"/>
      <c r="H3" s="261" t="s">
        <v>261</v>
      </c>
      <c r="I3" s="261"/>
      <c r="J3" s="261"/>
    </row>
    <row r="4" spans="1:17">
      <c r="A4" s="171"/>
      <c r="B4" s="171"/>
      <c r="C4" s="171"/>
      <c r="D4" s="171"/>
      <c r="E4" s="171"/>
      <c r="F4" s="171"/>
      <c r="G4" s="171"/>
      <c r="H4" s="261" t="s">
        <v>325</v>
      </c>
      <c r="I4" s="261"/>
      <c r="J4" s="261"/>
    </row>
    <row r="5" spans="1:17" ht="10.5" customHeight="1">
      <c r="A5" s="171"/>
      <c r="B5" s="171"/>
      <c r="C5" s="171"/>
      <c r="D5" s="171"/>
      <c r="E5" s="171"/>
      <c r="F5" s="171"/>
      <c r="G5" s="171"/>
      <c r="H5" s="173"/>
      <c r="I5" s="173"/>
      <c r="J5" s="173"/>
    </row>
    <row r="6" spans="1:17">
      <c r="A6" s="171"/>
      <c r="B6" s="171"/>
      <c r="C6" s="171"/>
      <c r="D6" s="171"/>
      <c r="E6" s="171"/>
      <c r="F6" s="171"/>
      <c r="G6" s="171"/>
      <c r="H6" s="171" t="s">
        <v>259</v>
      </c>
      <c r="I6" s="171"/>
      <c r="J6" s="171"/>
    </row>
    <row r="7" spans="1:17" ht="45.75" customHeight="1">
      <c r="A7" s="174"/>
      <c r="B7" s="174"/>
      <c r="C7" s="174"/>
      <c r="D7" s="174"/>
      <c r="E7" s="174"/>
      <c r="F7" s="174"/>
      <c r="G7" s="174"/>
      <c r="H7" s="261" t="s">
        <v>262</v>
      </c>
      <c r="I7" s="261"/>
      <c r="J7" s="261"/>
      <c r="K7" s="175"/>
      <c r="L7" s="175"/>
      <c r="M7" s="175"/>
      <c r="N7" s="175"/>
      <c r="O7" s="175"/>
      <c r="P7" s="175"/>
      <c r="Q7" s="175"/>
    </row>
    <row r="10" spans="1:17" ht="16.5" customHeight="1">
      <c r="A10" s="260" t="s">
        <v>314</v>
      </c>
      <c r="B10" s="260"/>
      <c r="C10" s="260"/>
      <c r="D10" s="260"/>
      <c r="E10" s="260"/>
      <c r="F10" s="260"/>
      <c r="G10" s="260"/>
      <c r="H10" s="260"/>
      <c r="I10" s="260"/>
      <c r="J10" s="260"/>
    </row>
    <row r="11" spans="1:17">
      <c r="A11" s="262" t="s">
        <v>263</v>
      </c>
      <c r="B11" s="262"/>
      <c r="C11" s="262"/>
      <c r="D11" s="262"/>
      <c r="E11" s="262"/>
      <c r="F11" s="262"/>
      <c r="G11" s="262"/>
      <c r="H11" s="262"/>
      <c r="I11" s="262"/>
      <c r="J11" s="262"/>
      <c r="K11" s="176"/>
      <c r="L11" s="176"/>
      <c r="M11" s="176"/>
      <c r="N11" s="176"/>
      <c r="O11" s="176"/>
      <c r="P11" s="176"/>
      <c r="Q11" s="176"/>
    </row>
    <row r="12" spans="1:17" s="168" customFormat="1" ht="17.25" customHeight="1">
      <c r="A12" s="255" t="s">
        <v>264</v>
      </c>
      <c r="B12" s="257" t="s">
        <v>1</v>
      </c>
      <c r="C12" s="258"/>
      <c r="D12" s="258"/>
      <c r="E12" s="258"/>
      <c r="F12" s="258"/>
      <c r="G12" s="259" t="s">
        <v>265</v>
      </c>
      <c r="H12" s="259"/>
      <c r="I12" s="259"/>
      <c r="J12" s="259"/>
      <c r="K12" s="177"/>
    </row>
    <row r="13" spans="1:17" s="168" customFormat="1" ht="30" customHeight="1">
      <c r="A13" s="256"/>
      <c r="B13" s="178" t="s">
        <v>2</v>
      </c>
      <c r="C13" s="178" t="s">
        <v>266</v>
      </c>
      <c r="D13" s="178" t="s">
        <v>267</v>
      </c>
      <c r="E13" s="178" t="s">
        <v>3</v>
      </c>
      <c r="F13" s="178" t="s">
        <v>4</v>
      </c>
      <c r="G13" s="179">
        <v>2014</v>
      </c>
      <c r="H13" s="179">
        <v>2015</v>
      </c>
      <c r="I13" s="179">
        <v>2016</v>
      </c>
      <c r="J13" s="179" t="s">
        <v>5</v>
      </c>
      <c r="K13" s="177"/>
    </row>
    <row r="14" spans="1:17" ht="60">
      <c r="A14" s="180" t="s">
        <v>268</v>
      </c>
      <c r="B14" s="184" t="s">
        <v>6</v>
      </c>
      <c r="C14" s="184" t="s">
        <v>6</v>
      </c>
      <c r="D14" s="184" t="s">
        <v>6</v>
      </c>
      <c r="E14" s="184" t="s">
        <v>269</v>
      </c>
      <c r="F14" s="184" t="s">
        <v>6</v>
      </c>
      <c r="G14" s="185">
        <v>477277896.12</v>
      </c>
      <c r="H14" s="185">
        <v>249463054.18000001</v>
      </c>
      <c r="I14" s="185">
        <v>239558580</v>
      </c>
      <c r="J14" s="185">
        <f>I14+H14+G14</f>
        <v>966299530.29999995</v>
      </c>
      <c r="K14" s="181"/>
    </row>
    <row r="15" spans="1:17" ht="45" outlineLevel="1">
      <c r="A15" s="180" t="s">
        <v>270</v>
      </c>
      <c r="B15" s="184" t="s">
        <v>6</v>
      </c>
      <c r="C15" s="184" t="s">
        <v>6</v>
      </c>
      <c r="D15" s="184" t="s">
        <v>6</v>
      </c>
      <c r="E15" s="184" t="s">
        <v>271</v>
      </c>
      <c r="F15" s="184" t="s">
        <v>6</v>
      </c>
      <c r="G15" s="185">
        <v>345401118.16000003</v>
      </c>
      <c r="H15" s="185">
        <v>122281627.18000001</v>
      </c>
      <c r="I15" s="185">
        <v>112377153</v>
      </c>
      <c r="J15" s="185">
        <f t="shared" ref="J15:J78" si="0">I15+H15+G15</f>
        <v>580059898.34000003</v>
      </c>
      <c r="K15" s="181"/>
    </row>
    <row r="16" spans="1:17" ht="77.25" customHeight="1" outlineLevel="2">
      <c r="A16" s="180" t="s">
        <v>175</v>
      </c>
      <c r="B16" s="184" t="s">
        <v>6</v>
      </c>
      <c r="C16" s="184" t="s">
        <v>6</v>
      </c>
      <c r="D16" s="184" t="s">
        <v>6</v>
      </c>
      <c r="E16" s="184" t="s">
        <v>147</v>
      </c>
      <c r="F16" s="184" t="s">
        <v>6</v>
      </c>
      <c r="G16" s="185">
        <v>70444449</v>
      </c>
      <c r="H16" s="185">
        <v>72434449</v>
      </c>
      <c r="I16" s="185">
        <v>72434449</v>
      </c>
      <c r="J16" s="185">
        <f t="shared" si="0"/>
        <v>215313347</v>
      </c>
      <c r="K16" s="181"/>
    </row>
    <row r="17" spans="1:11" ht="45" outlineLevel="3">
      <c r="A17" s="180" t="s">
        <v>272</v>
      </c>
      <c r="B17" s="184" t="s">
        <v>44</v>
      </c>
      <c r="C17" s="184" t="s">
        <v>6</v>
      </c>
      <c r="D17" s="184" t="s">
        <v>6</v>
      </c>
      <c r="E17" s="184" t="s">
        <v>147</v>
      </c>
      <c r="F17" s="184" t="s">
        <v>6</v>
      </c>
      <c r="G17" s="185">
        <v>70444449</v>
      </c>
      <c r="H17" s="185">
        <v>72434449</v>
      </c>
      <c r="I17" s="185">
        <v>72434449</v>
      </c>
      <c r="J17" s="185">
        <f t="shared" si="0"/>
        <v>215313347</v>
      </c>
      <c r="K17" s="181"/>
    </row>
    <row r="18" spans="1:11" outlineLevel="4">
      <c r="A18" s="180" t="s">
        <v>273</v>
      </c>
      <c r="B18" s="184" t="s">
        <v>44</v>
      </c>
      <c r="C18" s="184" t="s">
        <v>274</v>
      </c>
      <c r="D18" s="184" t="s">
        <v>275</v>
      </c>
      <c r="E18" s="184" t="s">
        <v>147</v>
      </c>
      <c r="F18" s="184" t="s">
        <v>6</v>
      </c>
      <c r="G18" s="185">
        <v>70444449</v>
      </c>
      <c r="H18" s="185">
        <v>72434449</v>
      </c>
      <c r="I18" s="185">
        <v>72434449</v>
      </c>
      <c r="J18" s="185">
        <f t="shared" si="0"/>
        <v>215313347</v>
      </c>
      <c r="K18" s="181"/>
    </row>
    <row r="19" spans="1:11" ht="45" outlineLevel="5">
      <c r="A19" s="180" t="s">
        <v>276</v>
      </c>
      <c r="B19" s="184" t="s">
        <v>44</v>
      </c>
      <c r="C19" s="184" t="s">
        <v>274</v>
      </c>
      <c r="D19" s="184" t="s">
        <v>275</v>
      </c>
      <c r="E19" s="184" t="s">
        <v>147</v>
      </c>
      <c r="F19" s="184" t="s">
        <v>142</v>
      </c>
      <c r="G19" s="185">
        <v>70444449</v>
      </c>
      <c r="H19" s="185">
        <v>72434449</v>
      </c>
      <c r="I19" s="185">
        <v>72434449</v>
      </c>
      <c r="J19" s="185">
        <f t="shared" si="0"/>
        <v>215313347</v>
      </c>
      <c r="K19" s="181"/>
    </row>
    <row r="20" spans="1:11" ht="60" outlineLevel="2">
      <c r="A20" s="180" t="s">
        <v>277</v>
      </c>
      <c r="B20" s="184" t="s">
        <v>6</v>
      </c>
      <c r="C20" s="184" t="s">
        <v>6</v>
      </c>
      <c r="D20" s="184" t="s">
        <v>6</v>
      </c>
      <c r="E20" s="184" t="s">
        <v>148</v>
      </c>
      <c r="F20" s="184" t="s">
        <v>6</v>
      </c>
      <c r="G20" s="185">
        <v>126350841.67</v>
      </c>
      <c r="H20" s="185">
        <v>4904474.18</v>
      </c>
      <c r="I20" s="185">
        <v>0</v>
      </c>
      <c r="J20" s="185">
        <f t="shared" si="0"/>
        <v>131255315.84999999</v>
      </c>
      <c r="K20" s="181"/>
    </row>
    <row r="21" spans="1:11" ht="45" outlineLevel="3">
      <c r="A21" s="180" t="s">
        <v>272</v>
      </c>
      <c r="B21" s="184" t="s">
        <v>44</v>
      </c>
      <c r="C21" s="184" t="s">
        <v>6</v>
      </c>
      <c r="D21" s="184" t="s">
        <v>6</v>
      </c>
      <c r="E21" s="184" t="s">
        <v>148</v>
      </c>
      <c r="F21" s="184" t="s">
        <v>6</v>
      </c>
      <c r="G21" s="185">
        <v>126350841.67</v>
      </c>
      <c r="H21" s="185">
        <v>4904474.18</v>
      </c>
      <c r="I21" s="185">
        <v>0</v>
      </c>
      <c r="J21" s="185">
        <f t="shared" si="0"/>
        <v>131255315.84999999</v>
      </c>
      <c r="K21" s="181"/>
    </row>
    <row r="22" spans="1:11" outlineLevel="4">
      <c r="A22" s="180" t="s">
        <v>273</v>
      </c>
      <c r="B22" s="184" t="s">
        <v>44</v>
      </c>
      <c r="C22" s="184" t="s">
        <v>274</v>
      </c>
      <c r="D22" s="184" t="s">
        <v>275</v>
      </c>
      <c r="E22" s="184" t="s">
        <v>148</v>
      </c>
      <c r="F22" s="184" t="s">
        <v>6</v>
      </c>
      <c r="G22" s="185">
        <v>126350841.67</v>
      </c>
      <c r="H22" s="185">
        <v>4904474.18</v>
      </c>
      <c r="I22" s="185">
        <v>0</v>
      </c>
      <c r="J22" s="185">
        <f t="shared" si="0"/>
        <v>131255315.84999999</v>
      </c>
      <c r="K22" s="181"/>
    </row>
    <row r="23" spans="1:11" ht="60" outlineLevel="5">
      <c r="A23" s="180" t="s">
        <v>278</v>
      </c>
      <c r="B23" s="184" t="s">
        <v>44</v>
      </c>
      <c r="C23" s="184" t="s">
        <v>274</v>
      </c>
      <c r="D23" s="184" t="s">
        <v>275</v>
      </c>
      <c r="E23" s="184" t="s">
        <v>148</v>
      </c>
      <c r="F23" s="184" t="s">
        <v>279</v>
      </c>
      <c r="G23" s="185">
        <v>126350841.67</v>
      </c>
      <c r="H23" s="185">
        <v>4904474.18</v>
      </c>
      <c r="I23" s="185">
        <v>0</v>
      </c>
      <c r="J23" s="185">
        <f t="shared" si="0"/>
        <v>131255315.84999999</v>
      </c>
      <c r="K23" s="181"/>
    </row>
    <row r="24" spans="1:11" ht="45" outlineLevel="2">
      <c r="A24" s="180" t="s">
        <v>94</v>
      </c>
      <c r="B24" s="184" t="s">
        <v>6</v>
      </c>
      <c r="C24" s="184" t="s">
        <v>6</v>
      </c>
      <c r="D24" s="184" t="s">
        <v>6</v>
      </c>
      <c r="E24" s="184" t="s">
        <v>280</v>
      </c>
      <c r="F24" s="184" t="s">
        <v>6</v>
      </c>
      <c r="G24" s="185">
        <v>21075356.390000001</v>
      </c>
      <c r="H24" s="185">
        <v>0</v>
      </c>
      <c r="I24" s="185">
        <v>0</v>
      </c>
      <c r="J24" s="185">
        <f t="shared" si="0"/>
        <v>21075356.390000001</v>
      </c>
      <c r="K24" s="181"/>
    </row>
    <row r="25" spans="1:11" ht="45" outlineLevel="3">
      <c r="A25" s="180" t="s">
        <v>272</v>
      </c>
      <c r="B25" s="184" t="s">
        <v>44</v>
      </c>
      <c r="C25" s="184" t="s">
        <v>6</v>
      </c>
      <c r="D25" s="184" t="s">
        <v>6</v>
      </c>
      <c r="E25" s="184" t="s">
        <v>280</v>
      </c>
      <c r="F25" s="184" t="s">
        <v>6</v>
      </c>
      <c r="G25" s="185">
        <v>21075356.390000001</v>
      </c>
      <c r="H25" s="185">
        <v>0</v>
      </c>
      <c r="I25" s="185">
        <v>0</v>
      </c>
      <c r="J25" s="185">
        <f t="shared" si="0"/>
        <v>21075356.390000001</v>
      </c>
      <c r="K25" s="181"/>
    </row>
    <row r="26" spans="1:11" outlineLevel="4">
      <c r="A26" s="180" t="s">
        <v>273</v>
      </c>
      <c r="B26" s="184" t="s">
        <v>44</v>
      </c>
      <c r="C26" s="184" t="s">
        <v>274</v>
      </c>
      <c r="D26" s="184" t="s">
        <v>275</v>
      </c>
      <c r="E26" s="184" t="s">
        <v>280</v>
      </c>
      <c r="F26" s="184" t="s">
        <v>6</v>
      </c>
      <c r="G26" s="185">
        <v>21075356.390000001</v>
      </c>
      <c r="H26" s="185">
        <v>0</v>
      </c>
      <c r="I26" s="185">
        <v>0</v>
      </c>
      <c r="J26" s="185">
        <f t="shared" si="0"/>
        <v>21075356.390000001</v>
      </c>
      <c r="K26" s="181"/>
    </row>
    <row r="27" spans="1:11" ht="60" outlineLevel="5">
      <c r="A27" s="180" t="s">
        <v>278</v>
      </c>
      <c r="B27" s="184" t="s">
        <v>44</v>
      </c>
      <c r="C27" s="184" t="s">
        <v>274</v>
      </c>
      <c r="D27" s="184" t="s">
        <v>275</v>
      </c>
      <c r="E27" s="184" t="s">
        <v>280</v>
      </c>
      <c r="F27" s="184" t="s">
        <v>279</v>
      </c>
      <c r="G27" s="185">
        <v>21075356.390000001</v>
      </c>
      <c r="H27" s="185">
        <v>0</v>
      </c>
      <c r="I27" s="185">
        <v>0</v>
      </c>
      <c r="J27" s="185">
        <f t="shared" si="0"/>
        <v>21075356.390000001</v>
      </c>
      <c r="K27" s="181"/>
    </row>
    <row r="28" spans="1:11" ht="45" outlineLevel="2">
      <c r="A28" s="180" t="s">
        <v>257</v>
      </c>
      <c r="B28" s="184" t="s">
        <v>6</v>
      </c>
      <c r="C28" s="184" t="s">
        <v>6</v>
      </c>
      <c r="D28" s="184" t="s">
        <v>6</v>
      </c>
      <c r="E28" s="184" t="s">
        <v>281</v>
      </c>
      <c r="F28" s="184" t="s">
        <v>6</v>
      </c>
      <c r="G28" s="185">
        <v>0</v>
      </c>
      <c r="H28" s="185">
        <v>39942704</v>
      </c>
      <c r="I28" s="185">
        <v>39942704</v>
      </c>
      <c r="J28" s="185">
        <f t="shared" si="0"/>
        <v>79885408</v>
      </c>
      <c r="K28" s="181"/>
    </row>
    <row r="29" spans="1:11" ht="45" outlineLevel="3">
      <c r="A29" s="180" t="s">
        <v>272</v>
      </c>
      <c r="B29" s="184" t="s">
        <v>44</v>
      </c>
      <c r="C29" s="184" t="s">
        <v>6</v>
      </c>
      <c r="D29" s="184" t="s">
        <v>6</v>
      </c>
      <c r="E29" s="184" t="s">
        <v>281</v>
      </c>
      <c r="F29" s="184" t="s">
        <v>6</v>
      </c>
      <c r="G29" s="185">
        <v>0</v>
      </c>
      <c r="H29" s="185">
        <v>39942704</v>
      </c>
      <c r="I29" s="185">
        <v>39942704</v>
      </c>
      <c r="J29" s="185">
        <f t="shared" si="0"/>
        <v>79885408</v>
      </c>
      <c r="K29" s="181"/>
    </row>
    <row r="30" spans="1:11" outlineLevel="4">
      <c r="A30" s="180" t="s">
        <v>273</v>
      </c>
      <c r="B30" s="184" t="s">
        <v>44</v>
      </c>
      <c r="C30" s="184" t="s">
        <v>274</v>
      </c>
      <c r="D30" s="184" t="s">
        <v>275</v>
      </c>
      <c r="E30" s="184" t="s">
        <v>281</v>
      </c>
      <c r="F30" s="184" t="s">
        <v>6</v>
      </c>
      <c r="G30" s="185">
        <v>0</v>
      </c>
      <c r="H30" s="185">
        <v>39942704</v>
      </c>
      <c r="I30" s="185">
        <v>39942704</v>
      </c>
      <c r="J30" s="185">
        <f t="shared" si="0"/>
        <v>79885408</v>
      </c>
      <c r="K30" s="181"/>
    </row>
    <row r="31" spans="1:11" ht="45" outlineLevel="5">
      <c r="A31" s="180" t="s">
        <v>276</v>
      </c>
      <c r="B31" s="184" t="s">
        <v>44</v>
      </c>
      <c r="C31" s="184" t="s">
        <v>274</v>
      </c>
      <c r="D31" s="184" t="s">
        <v>275</v>
      </c>
      <c r="E31" s="184" t="s">
        <v>281</v>
      </c>
      <c r="F31" s="184" t="s">
        <v>142</v>
      </c>
      <c r="G31" s="185">
        <v>0</v>
      </c>
      <c r="H31" s="185">
        <v>39942704</v>
      </c>
      <c r="I31" s="185">
        <v>39942704</v>
      </c>
      <c r="J31" s="185">
        <f t="shared" si="0"/>
        <v>79885408</v>
      </c>
      <c r="K31" s="181"/>
    </row>
    <row r="32" spans="1:11" ht="75" outlineLevel="2">
      <c r="A32" s="180" t="s">
        <v>203</v>
      </c>
      <c r="B32" s="184" t="s">
        <v>6</v>
      </c>
      <c r="C32" s="184" t="s">
        <v>6</v>
      </c>
      <c r="D32" s="184" t="s">
        <v>6</v>
      </c>
      <c r="E32" s="184" t="s">
        <v>282</v>
      </c>
      <c r="F32" s="184" t="s">
        <v>6</v>
      </c>
      <c r="G32" s="185">
        <v>39942704</v>
      </c>
      <c r="H32" s="185">
        <v>0</v>
      </c>
      <c r="I32" s="185">
        <v>0</v>
      </c>
      <c r="J32" s="185">
        <f t="shared" si="0"/>
        <v>39942704</v>
      </c>
      <c r="K32" s="181"/>
    </row>
    <row r="33" spans="1:11" ht="45" outlineLevel="3">
      <c r="A33" s="180" t="s">
        <v>272</v>
      </c>
      <c r="B33" s="184" t="s">
        <v>44</v>
      </c>
      <c r="C33" s="184" t="s">
        <v>6</v>
      </c>
      <c r="D33" s="184" t="s">
        <v>6</v>
      </c>
      <c r="E33" s="184" t="s">
        <v>282</v>
      </c>
      <c r="F33" s="184" t="s">
        <v>6</v>
      </c>
      <c r="G33" s="185">
        <v>39942704</v>
      </c>
      <c r="H33" s="185">
        <v>0</v>
      </c>
      <c r="I33" s="185">
        <v>0</v>
      </c>
      <c r="J33" s="185">
        <f t="shared" si="0"/>
        <v>39942704</v>
      </c>
      <c r="K33" s="181"/>
    </row>
    <row r="34" spans="1:11" outlineLevel="4">
      <c r="A34" s="180" t="s">
        <v>273</v>
      </c>
      <c r="B34" s="184" t="s">
        <v>44</v>
      </c>
      <c r="C34" s="184" t="s">
        <v>274</v>
      </c>
      <c r="D34" s="184" t="s">
        <v>275</v>
      </c>
      <c r="E34" s="184" t="s">
        <v>282</v>
      </c>
      <c r="F34" s="184" t="s">
        <v>6</v>
      </c>
      <c r="G34" s="185">
        <v>39942704</v>
      </c>
      <c r="H34" s="185">
        <v>0</v>
      </c>
      <c r="I34" s="185">
        <v>0</v>
      </c>
      <c r="J34" s="185">
        <f t="shared" si="0"/>
        <v>39942704</v>
      </c>
      <c r="K34" s="181"/>
    </row>
    <row r="35" spans="1:11" ht="45" outlineLevel="5">
      <c r="A35" s="180" t="s">
        <v>276</v>
      </c>
      <c r="B35" s="184" t="s">
        <v>44</v>
      </c>
      <c r="C35" s="184" t="s">
        <v>274</v>
      </c>
      <c r="D35" s="184" t="s">
        <v>275</v>
      </c>
      <c r="E35" s="184" t="s">
        <v>282</v>
      </c>
      <c r="F35" s="184" t="s">
        <v>142</v>
      </c>
      <c r="G35" s="185">
        <v>39942704</v>
      </c>
      <c r="H35" s="185">
        <v>0</v>
      </c>
      <c r="I35" s="185">
        <v>0</v>
      </c>
      <c r="J35" s="185">
        <f t="shared" si="0"/>
        <v>39942704</v>
      </c>
      <c r="K35" s="181"/>
    </row>
    <row r="36" spans="1:11" ht="90" outlineLevel="2">
      <c r="A36" s="180" t="s">
        <v>206</v>
      </c>
      <c r="B36" s="184" t="s">
        <v>6</v>
      </c>
      <c r="C36" s="184" t="s">
        <v>6</v>
      </c>
      <c r="D36" s="184" t="s">
        <v>6</v>
      </c>
      <c r="E36" s="184" t="s">
        <v>283</v>
      </c>
      <c r="F36" s="184" t="s">
        <v>6</v>
      </c>
      <c r="G36" s="185">
        <v>2003867.1</v>
      </c>
      <c r="H36" s="185">
        <v>5000000</v>
      </c>
      <c r="I36" s="185">
        <v>0</v>
      </c>
      <c r="J36" s="185">
        <f t="shared" si="0"/>
        <v>7003867.0999999996</v>
      </c>
      <c r="K36" s="181"/>
    </row>
    <row r="37" spans="1:11" ht="45" outlineLevel="3">
      <c r="A37" s="180" t="s">
        <v>272</v>
      </c>
      <c r="B37" s="184" t="s">
        <v>44</v>
      </c>
      <c r="C37" s="184" t="s">
        <v>6</v>
      </c>
      <c r="D37" s="184" t="s">
        <v>6</v>
      </c>
      <c r="E37" s="184" t="s">
        <v>283</v>
      </c>
      <c r="F37" s="184" t="s">
        <v>6</v>
      </c>
      <c r="G37" s="185">
        <v>2003867.1</v>
      </c>
      <c r="H37" s="185">
        <v>5000000</v>
      </c>
      <c r="I37" s="185">
        <v>0</v>
      </c>
      <c r="J37" s="185">
        <f t="shared" si="0"/>
        <v>7003867.0999999996</v>
      </c>
      <c r="K37" s="181"/>
    </row>
    <row r="38" spans="1:11" outlineLevel="4">
      <c r="A38" s="180" t="s">
        <v>273</v>
      </c>
      <c r="B38" s="184" t="s">
        <v>44</v>
      </c>
      <c r="C38" s="184" t="s">
        <v>274</v>
      </c>
      <c r="D38" s="184" t="s">
        <v>275</v>
      </c>
      <c r="E38" s="184" t="s">
        <v>283</v>
      </c>
      <c r="F38" s="184" t="s">
        <v>6</v>
      </c>
      <c r="G38" s="185">
        <v>2003867.1</v>
      </c>
      <c r="H38" s="185">
        <v>5000000</v>
      </c>
      <c r="I38" s="185">
        <v>0</v>
      </c>
      <c r="J38" s="185">
        <f t="shared" si="0"/>
        <v>7003867.0999999996</v>
      </c>
      <c r="K38" s="181"/>
    </row>
    <row r="39" spans="1:11" ht="45" outlineLevel="5">
      <c r="A39" s="180" t="s">
        <v>284</v>
      </c>
      <c r="B39" s="184" t="s">
        <v>44</v>
      </c>
      <c r="C39" s="184" t="s">
        <v>274</v>
      </c>
      <c r="D39" s="184" t="s">
        <v>275</v>
      </c>
      <c r="E39" s="184" t="s">
        <v>283</v>
      </c>
      <c r="F39" s="184" t="s">
        <v>285</v>
      </c>
      <c r="G39" s="185">
        <v>2003867.1</v>
      </c>
      <c r="H39" s="185">
        <v>5000000</v>
      </c>
      <c r="I39" s="185">
        <v>0</v>
      </c>
      <c r="J39" s="185">
        <f t="shared" si="0"/>
        <v>7003867.0999999996</v>
      </c>
      <c r="K39" s="181"/>
    </row>
    <row r="40" spans="1:11" ht="75" outlineLevel="2">
      <c r="A40" s="180" t="s">
        <v>286</v>
      </c>
      <c r="B40" s="184" t="s">
        <v>6</v>
      </c>
      <c r="C40" s="184" t="s">
        <v>6</v>
      </c>
      <c r="D40" s="184" t="s">
        <v>6</v>
      </c>
      <c r="E40" s="184" t="s">
        <v>287</v>
      </c>
      <c r="F40" s="184" t="s">
        <v>6</v>
      </c>
      <c r="G40" s="185">
        <v>70583900</v>
      </c>
      <c r="H40" s="185">
        <v>0</v>
      </c>
      <c r="I40" s="185">
        <v>0</v>
      </c>
      <c r="J40" s="185">
        <f t="shared" si="0"/>
        <v>70583900</v>
      </c>
      <c r="K40" s="181"/>
    </row>
    <row r="41" spans="1:11" ht="45" outlineLevel="3">
      <c r="A41" s="180" t="s">
        <v>272</v>
      </c>
      <c r="B41" s="184" t="s">
        <v>44</v>
      </c>
      <c r="C41" s="184" t="s">
        <v>6</v>
      </c>
      <c r="D41" s="184" t="s">
        <v>6</v>
      </c>
      <c r="E41" s="184" t="s">
        <v>287</v>
      </c>
      <c r="F41" s="184" t="s">
        <v>6</v>
      </c>
      <c r="G41" s="185">
        <v>70583900</v>
      </c>
      <c r="H41" s="185">
        <v>0</v>
      </c>
      <c r="I41" s="185">
        <v>0</v>
      </c>
      <c r="J41" s="185">
        <f t="shared" si="0"/>
        <v>70583900</v>
      </c>
      <c r="K41" s="181"/>
    </row>
    <row r="42" spans="1:11" outlineLevel="4">
      <c r="A42" s="180" t="s">
        <v>273</v>
      </c>
      <c r="B42" s="184" t="s">
        <v>44</v>
      </c>
      <c r="C42" s="184" t="s">
        <v>274</v>
      </c>
      <c r="D42" s="184" t="s">
        <v>275</v>
      </c>
      <c r="E42" s="184" t="s">
        <v>287</v>
      </c>
      <c r="F42" s="184" t="s">
        <v>6</v>
      </c>
      <c r="G42" s="185">
        <v>70583900</v>
      </c>
      <c r="H42" s="185">
        <v>0</v>
      </c>
      <c r="I42" s="185">
        <v>0</v>
      </c>
      <c r="J42" s="185">
        <f t="shared" si="0"/>
        <v>70583900</v>
      </c>
      <c r="K42" s="181"/>
    </row>
    <row r="43" spans="1:11" ht="45" outlineLevel="5">
      <c r="A43" s="180" t="s">
        <v>276</v>
      </c>
      <c r="B43" s="184" t="s">
        <v>44</v>
      </c>
      <c r="C43" s="184" t="s">
        <v>274</v>
      </c>
      <c r="D43" s="184" t="s">
        <v>275</v>
      </c>
      <c r="E43" s="184" t="s">
        <v>287</v>
      </c>
      <c r="F43" s="184" t="s">
        <v>142</v>
      </c>
      <c r="G43" s="185">
        <v>70583900</v>
      </c>
      <c r="H43" s="185">
        <v>0</v>
      </c>
      <c r="I43" s="185">
        <v>0</v>
      </c>
      <c r="J43" s="185">
        <f t="shared" si="0"/>
        <v>70583900</v>
      </c>
      <c r="K43" s="181"/>
    </row>
    <row r="44" spans="1:11" ht="75" outlineLevel="2">
      <c r="A44" s="180" t="s">
        <v>209</v>
      </c>
      <c r="B44" s="184" t="s">
        <v>6</v>
      </c>
      <c r="C44" s="184" t="s">
        <v>6</v>
      </c>
      <c r="D44" s="184" t="s">
        <v>6</v>
      </c>
      <c r="E44" s="184" t="s">
        <v>288</v>
      </c>
      <c r="F44" s="184" t="s">
        <v>6</v>
      </c>
      <c r="G44" s="185">
        <v>15000000</v>
      </c>
      <c r="H44" s="185">
        <v>0</v>
      </c>
      <c r="I44" s="185">
        <v>0</v>
      </c>
      <c r="J44" s="185">
        <f t="shared" si="0"/>
        <v>15000000</v>
      </c>
      <c r="K44" s="181"/>
    </row>
    <row r="45" spans="1:11" ht="45" outlineLevel="3">
      <c r="A45" s="180" t="s">
        <v>272</v>
      </c>
      <c r="B45" s="184" t="s">
        <v>44</v>
      </c>
      <c r="C45" s="184" t="s">
        <v>6</v>
      </c>
      <c r="D45" s="184" t="s">
        <v>6</v>
      </c>
      <c r="E45" s="184" t="s">
        <v>288</v>
      </c>
      <c r="F45" s="184" t="s">
        <v>6</v>
      </c>
      <c r="G45" s="185">
        <v>15000000</v>
      </c>
      <c r="H45" s="185">
        <v>0</v>
      </c>
      <c r="I45" s="185">
        <v>0</v>
      </c>
      <c r="J45" s="185">
        <f t="shared" si="0"/>
        <v>15000000</v>
      </c>
      <c r="K45" s="181"/>
    </row>
    <row r="46" spans="1:11" outlineLevel="4">
      <c r="A46" s="180" t="s">
        <v>273</v>
      </c>
      <c r="B46" s="184" t="s">
        <v>44</v>
      </c>
      <c r="C46" s="184" t="s">
        <v>274</v>
      </c>
      <c r="D46" s="184" t="s">
        <v>275</v>
      </c>
      <c r="E46" s="184" t="s">
        <v>288</v>
      </c>
      <c r="F46" s="184" t="s">
        <v>6</v>
      </c>
      <c r="G46" s="185">
        <v>15000000</v>
      </c>
      <c r="H46" s="185">
        <v>0</v>
      </c>
      <c r="I46" s="185">
        <v>0</v>
      </c>
      <c r="J46" s="185">
        <f t="shared" si="0"/>
        <v>15000000</v>
      </c>
      <c r="K46" s="181"/>
    </row>
    <row r="47" spans="1:11" ht="45" outlineLevel="5">
      <c r="A47" s="180" t="s">
        <v>284</v>
      </c>
      <c r="B47" s="184" t="s">
        <v>44</v>
      </c>
      <c r="C47" s="184" t="s">
        <v>274</v>
      </c>
      <c r="D47" s="184" t="s">
        <v>275</v>
      </c>
      <c r="E47" s="184" t="s">
        <v>288</v>
      </c>
      <c r="F47" s="184" t="s">
        <v>285</v>
      </c>
      <c r="G47" s="185">
        <v>15000000</v>
      </c>
      <c r="H47" s="185">
        <v>0</v>
      </c>
      <c r="I47" s="185">
        <v>0</v>
      </c>
      <c r="J47" s="185">
        <f t="shared" si="0"/>
        <v>15000000</v>
      </c>
      <c r="K47" s="181"/>
    </row>
    <row r="48" spans="1:11" ht="45" outlineLevel="1">
      <c r="A48" s="180" t="s">
        <v>289</v>
      </c>
      <c r="B48" s="184" t="s">
        <v>6</v>
      </c>
      <c r="C48" s="184" t="s">
        <v>6</v>
      </c>
      <c r="D48" s="184" t="s">
        <v>6</v>
      </c>
      <c r="E48" s="184" t="s">
        <v>290</v>
      </c>
      <c r="F48" s="184" t="s">
        <v>6</v>
      </c>
      <c r="G48" s="185">
        <v>1113092.92</v>
      </c>
      <c r="H48" s="185">
        <v>620000</v>
      </c>
      <c r="I48" s="185">
        <v>620000</v>
      </c>
      <c r="J48" s="185">
        <f t="shared" si="0"/>
        <v>2353092.92</v>
      </c>
      <c r="K48" s="181"/>
    </row>
    <row r="49" spans="1:11" ht="60" outlineLevel="2">
      <c r="A49" s="180" t="s">
        <v>119</v>
      </c>
      <c r="B49" s="184" t="s">
        <v>6</v>
      </c>
      <c r="C49" s="184" t="s">
        <v>6</v>
      </c>
      <c r="D49" s="184" t="s">
        <v>6</v>
      </c>
      <c r="E49" s="184" t="s">
        <v>146</v>
      </c>
      <c r="F49" s="184" t="s">
        <v>6</v>
      </c>
      <c r="G49" s="185">
        <v>184400</v>
      </c>
      <c r="H49" s="185">
        <v>200000</v>
      </c>
      <c r="I49" s="185">
        <v>200000</v>
      </c>
      <c r="J49" s="185">
        <f t="shared" si="0"/>
        <v>584400</v>
      </c>
      <c r="K49" s="181"/>
    </row>
    <row r="50" spans="1:11" ht="45" outlineLevel="3">
      <c r="A50" s="180" t="s">
        <v>272</v>
      </c>
      <c r="B50" s="184" t="s">
        <v>44</v>
      </c>
      <c r="C50" s="184" t="s">
        <v>6</v>
      </c>
      <c r="D50" s="184" t="s">
        <v>6</v>
      </c>
      <c r="E50" s="184" t="s">
        <v>146</v>
      </c>
      <c r="F50" s="184" t="s">
        <v>6</v>
      </c>
      <c r="G50" s="185">
        <v>184400</v>
      </c>
      <c r="H50" s="185">
        <v>200000</v>
      </c>
      <c r="I50" s="185">
        <v>200000</v>
      </c>
      <c r="J50" s="185">
        <f t="shared" si="0"/>
        <v>584400</v>
      </c>
      <c r="K50" s="181"/>
    </row>
    <row r="51" spans="1:11" outlineLevel="4">
      <c r="A51" s="180" t="s">
        <v>291</v>
      </c>
      <c r="B51" s="184" t="s">
        <v>44</v>
      </c>
      <c r="C51" s="184" t="s">
        <v>292</v>
      </c>
      <c r="D51" s="184" t="s">
        <v>293</v>
      </c>
      <c r="E51" s="184" t="s">
        <v>146</v>
      </c>
      <c r="F51" s="184" t="s">
        <v>6</v>
      </c>
      <c r="G51" s="185">
        <v>184400</v>
      </c>
      <c r="H51" s="185">
        <v>200000</v>
      </c>
      <c r="I51" s="185">
        <v>200000</v>
      </c>
      <c r="J51" s="185">
        <f t="shared" si="0"/>
        <v>584400</v>
      </c>
      <c r="K51" s="181"/>
    </row>
    <row r="52" spans="1:11" ht="45" outlineLevel="5">
      <c r="A52" s="180" t="s">
        <v>276</v>
      </c>
      <c r="B52" s="184" t="s">
        <v>44</v>
      </c>
      <c r="C52" s="184" t="s">
        <v>292</v>
      </c>
      <c r="D52" s="184" t="s">
        <v>293</v>
      </c>
      <c r="E52" s="184" t="s">
        <v>146</v>
      </c>
      <c r="F52" s="184" t="s">
        <v>142</v>
      </c>
      <c r="G52" s="185">
        <v>184400</v>
      </c>
      <c r="H52" s="185">
        <v>200000</v>
      </c>
      <c r="I52" s="185">
        <v>200000</v>
      </c>
      <c r="J52" s="185">
        <f t="shared" si="0"/>
        <v>584400</v>
      </c>
      <c r="K52" s="181"/>
    </row>
    <row r="53" spans="1:11" ht="45" outlineLevel="2">
      <c r="A53" s="180" t="s">
        <v>100</v>
      </c>
      <c r="B53" s="184" t="s">
        <v>6</v>
      </c>
      <c r="C53" s="184" t="s">
        <v>6</v>
      </c>
      <c r="D53" s="184" t="s">
        <v>6</v>
      </c>
      <c r="E53" s="184" t="s">
        <v>144</v>
      </c>
      <c r="F53" s="184" t="s">
        <v>6</v>
      </c>
      <c r="G53" s="185">
        <v>80000</v>
      </c>
      <c r="H53" s="185">
        <v>80000</v>
      </c>
      <c r="I53" s="185">
        <v>80000</v>
      </c>
      <c r="J53" s="185">
        <f t="shared" si="0"/>
        <v>240000</v>
      </c>
      <c r="K53" s="181"/>
    </row>
    <row r="54" spans="1:11" ht="45" outlineLevel="3">
      <c r="A54" s="180" t="s">
        <v>272</v>
      </c>
      <c r="B54" s="184" t="s">
        <v>44</v>
      </c>
      <c r="C54" s="184" t="s">
        <v>6</v>
      </c>
      <c r="D54" s="184" t="s">
        <v>6</v>
      </c>
      <c r="E54" s="184" t="s">
        <v>144</v>
      </c>
      <c r="F54" s="184" t="s">
        <v>6</v>
      </c>
      <c r="G54" s="185">
        <v>80000</v>
      </c>
      <c r="H54" s="185">
        <v>80000</v>
      </c>
      <c r="I54" s="185">
        <v>80000</v>
      </c>
      <c r="J54" s="185">
        <f t="shared" si="0"/>
        <v>240000</v>
      </c>
      <c r="K54" s="181"/>
    </row>
    <row r="55" spans="1:11" outlineLevel="4">
      <c r="A55" s="180" t="s">
        <v>294</v>
      </c>
      <c r="B55" s="184" t="s">
        <v>44</v>
      </c>
      <c r="C55" s="184" t="s">
        <v>295</v>
      </c>
      <c r="D55" s="184" t="s">
        <v>296</v>
      </c>
      <c r="E55" s="184" t="s">
        <v>144</v>
      </c>
      <c r="F55" s="184" t="s">
        <v>6</v>
      </c>
      <c r="G55" s="185">
        <v>80000</v>
      </c>
      <c r="H55" s="185">
        <v>80000</v>
      </c>
      <c r="I55" s="185">
        <v>80000</v>
      </c>
      <c r="J55" s="185">
        <f t="shared" si="0"/>
        <v>240000</v>
      </c>
      <c r="K55" s="181"/>
    </row>
    <row r="56" spans="1:11" ht="45" outlineLevel="5">
      <c r="A56" s="180" t="s">
        <v>276</v>
      </c>
      <c r="B56" s="184" t="s">
        <v>44</v>
      </c>
      <c r="C56" s="184" t="s">
        <v>295</v>
      </c>
      <c r="D56" s="184" t="s">
        <v>296</v>
      </c>
      <c r="E56" s="184" t="s">
        <v>144</v>
      </c>
      <c r="F56" s="184" t="s">
        <v>142</v>
      </c>
      <c r="G56" s="185">
        <v>80000</v>
      </c>
      <c r="H56" s="185">
        <v>80000</v>
      </c>
      <c r="I56" s="185">
        <v>80000</v>
      </c>
      <c r="J56" s="185">
        <f t="shared" si="0"/>
        <v>240000</v>
      </c>
      <c r="K56" s="181"/>
    </row>
    <row r="57" spans="1:11" ht="45" outlineLevel="2">
      <c r="A57" s="180" t="s">
        <v>102</v>
      </c>
      <c r="B57" s="184" t="s">
        <v>6</v>
      </c>
      <c r="C57" s="184" t="s">
        <v>6</v>
      </c>
      <c r="D57" s="184" t="s">
        <v>6</v>
      </c>
      <c r="E57" s="184" t="s">
        <v>145</v>
      </c>
      <c r="F57" s="184" t="s">
        <v>6</v>
      </c>
      <c r="G57" s="185">
        <v>90000</v>
      </c>
      <c r="H57" s="185">
        <v>90000</v>
      </c>
      <c r="I57" s="185">
        <v>90000</v>
      </c>
      <c r="J57" s="185">
        <f t="shared" si="0"/>
        <v>270000</v>
      </c>
      <c r="K57" s="181"/>
    </row>
    <row r="58" spans="1:11" ht="45" outlineLevel="3">
      <c r="A58" s="180" t="s">
        <v>272</v>
      </c>
      <c r="B58" s="184" t="s">
        <v>44</v>
      </c>
      <c r="C58" s="184" t="s">
        <v>6</v>
      </c>
      <c r="D58" s="184" t="s">
        <v>6</v>
      </c>
      <c r="E58" s="184" t="s">
        <v>145</v>
      </c>
      <c r="F58" s="184" t="s">
        <v>6</v>
      </c>
      <c r="G58" s="185">
        <v>90000</v>
      </c>
      <c r="H58" s="185">
        <v>90000</v>
      </c>
      <c r="I58" s="185">
        <v>90000</v>
      </c>
      <c r="J58" s="185">
        <f t="shared" si="0"/>
        <v>270000</v>
      </c>
      <c r="K58" s="181"/>
    </row>
    <row r="59" spans="1:11" outlineLevel="4">
      <c r="A59" s="180" t="s">
        <v>294</v>
      </c>
      <c r="B59" s="184" t="s">
        <v>44</v>
      </c>
      <c r="C59" s="184" t="s">
        <v>295</v>
      </c>
      <c r="D59" s="184" t="s">
        <v>296</v>
      </c>
      <c r="E59" s="184" t="s">
        <v>145</v>
      </c>
      <c r="F59" s="184" t="s">
        <v>6</v>
      </c>
      <c r="G59" s="185">
        <v>90000</v>
      </c>
      <c r="H59" s="185">
        <v>90000</v>
      </c>
      <c r="I59" s="185">
        <v>90000</v>
      </c>
      <c r="J59" s="185">
        <f t="shared" si="0"/>
        <v>270000</v>
      </c>
      <c r="K59" s="181"/>
    </row>
    <row r="60" spans="1:11" ht="45" outlineLevel="5">
      <c r="A60" s="180" t="s">
        <v>276</v>
      </c>
      <c r="B60" s="184" t="s">
        <v>44</v>
      </c>
      <c r="C60" s="184" t="s">
        <v>295</v>
      </c>
      <c r="D60" s="184" t="s">
        <v>296</v>
      </c>
      <c r="E60" s="184" t="s">
        <v>145</v>
      </c>
      <c r="F60" s="184" t="s">
        <v>142</v>
      </c>
      <c r="G60" s="185">
        <v>90000</v>
      </c>
      <c r="H60" s="185">
        <v>90000</v>
      </c>
      <c r="I60" s="185">
        <v>90000</v>
      </c>
      <c r="J60" s="185">
        <f t="shared" si="0"/>
        <v>270000</v>
      </c>
      <c r="K60" s="181"/>
    </row>
    <row r="61" spans="1:11" ht="75" outlineLevel="2">
      <c r="A61" s="180" t="s">
        <v>297</v>
      </c>
      <c r="B61" s="184" t="s">
        <v>6</v>
      </c>
      <c r="C61" s="184" t="s">
        <v>6</v>
      </c>
      <c r="D61" s="184" t="s">
        <v>6</v>
      </c>
      <c r="E61" s="184" t="s">
        <v>159</v>
      </c>
      <c r="F61" s="184" t="s">
        <v>6</v>
      </c>
      <c r="G61" s="185">
        <v>144532.92000000001</v>
      </c>
      <c r="H61" s="185">
        <v>250000</v>
      </c>
      <c r="I61" s="185">
        <v>250000</v>
      </c>
      <c r="J61" s="185">
        <f t="shared" si="0"/>
        <v>644532.92000000004</v>
      </c>
      <c r="K61" s="181"/>
    </row>
    <row r="62" spans="1:11" ht="45" outlineLevel="3">
      <c r="A62" s="180" t="s">
        <v>272</v>
      </c>
      <c r="B62" s="184" t="s">
        <v>44</v>
      </c>
      <c r="C62" s="184" t="s">
        <v>6</v>
      </c>
      <c r="D62" s="184" t="s">
        <v>6</v>
      </c>
      <c r="E62" s="184" t="s">
        <v>159</v>
      </c>
      <c r="F62" s="184" t="s">
        <v>6</v>
      </c>
      <c r="G62" s="185">
        <v>144532.92000000001</v>
      </c>
      <c r="H62" s="185">
        <v>250000</v>
      </c>
      <c r="I62" s="185">
        <v>250000</v>
      </c>
      <c r="J62" s="185">
        <f t="shared" si="0"/>
        <v>644532.92000000004</v>
      </c>
      <c r="K62" s="181"/>
    </row>
    <row r="63" spans="1:11" outlineLevel="4">
      <c r="A63" s="180" t="s">
        <v>273</v>
      </c>
      <c r="B63" s="184" t="s">
        <v>44</v>
      </c>
      <c r="C63" s="184" t="s">
        <v>274</v>
      </c>
      <c r="D63" s="184" t="s">
        <v>275</v>
      </c>
      <c r="E63" s="184" t="s">
        <v>159</v>
      </c>
      <c r="F63" s="184" t="s">
        <v>6</v>
      </c>
      <c r="G63" s="185">
        <v>144532.92000000001</v>
      </c>
      <c r="H63" s="185">
        <v>250000</v>
      </c>
      <c r="I63" s="185">
        <v>250000</v>
      </c>
      <c r="J63" s="185">
        <f t="shared" si="0"/>
        <v>644532.92000000004</v>
      </c>
      <c r="K63" s="181"/>
    </row>
    <row r="64" spans="1:11" ht="45" outlineLevel="5">
      <c r="A64" s="180" t="s">
        <v>276</v>
      </c>
      <c r="B64" s="184" t="s">
        <v>44</v>
      </c>
      <c r="C64" s="184" t="s">
        <v>274</v>
      </c>
      <c r="D64" s="184" t="s">
        <v>275</v>
      </c>
      <c r="E64" s="184" t="s">
        <v>159</v>
      </c>
      <c r="F64" s="184" t="s">
        <v>142</v>
      </c>
      <c r="G64" s="185">
        <v>144532.92000000001</v>
      </c>
      <c r="H64" s="185">
        <v>250000</v>
      </c>
      <c r="I64" s="185">
        <v>250000</v>
      </c>
      <c r="J64" s="185">
        <f t="shared" si="0"/>
        <v>644532.92000000004</v>
      </c>
      <c r="K64" s="181"/>
    </row>
    <row r="65" spans="1:11" ht="105" outlineLevel="2">
      <c r="A65" s="180" t="s">
        <v>298</v>
      </c>
      <c r="B65" s="184" t="s">
        <v>6</v>
      </c>
      <c r="C65" s="184" t="s">
        <v>6</v>
      </c>
      <c r="D65" s="184" t="s">
        <v>6</v>
      </c>
      <c r="E65" s="184" t="s">
        <v>187</v>
      </c>
      <c r="F65" s="184" t="s">
        <v>6</v>
      </c>
      <c r="G65" s="185">
        <v>9360</v>
      </c>
      <c r="H65" s="185">
        <v>0</v>
      </c>
      <c r="I65" s="185">
        <v>0</v>
      </c>
      <c r="J65" s="185">
        <f t="shared" si="0"/>
        <v>9360</v>
      </c>
      <c r="K65" s="181"/>
    </row>
    <row r="66" spans="1:11" ht="45" outlineLevel="3">
      <c r="A66" s="180" t="s">
        <v>272</v>
      </c>
      <c r="B66" s="184" t="s">
        <v>44</v>
      </c>
      <c r="C66" s="184" t="s">
        <v>6</v>
      </c>
      <c r="D66" s="184" t="s">
        <v>6</v>
      </c>
      <c r="E66" s="184" t="s">
        <v>187</v>
      </c>
      <c r="F66" s="184" t="s">
        <v>6</v>
      </c>
      <c r="G66" s="185">
        <v>9360</v>
      </c>
      <c r="H66" s="185">
        <v>0</v>
      </c>
      <c r="I66" s="185">
        <v>0</v>
      </c>
      <c r="J66" s="185">
        <f t="shared" si="0"/>
        <v>9360</v>
      </c>
      <c r="K66" s="181"/>
    </row>
    <row r="67" spans="1:11" outlineLevel="4">
      <c r="A67" s="180" t="s">
        <v>273</v>
      </c>
      <c r="B67" s="184" t="s">
        <v>44</v>
      </c>
      <c r="C67" s="184" t="s">
        <v>274</v>
      </c>
      <c r="D67" s="184" t="s">
        <v>275</v>
      </c>
      <c r="E67" s="184" t="s">
        <v>187</v>
      </c>
      <c r="F67" s="184" t="s">
        <v>6</v>
      </c>
      <c r="G67" s="185">
        <v>9360</v>
      </c>
      <c r="H67" s="185">
        <v>0</v>
      </c>
      <c r="I67" s="185">
        <v>0</v>
      </c>
      <c r="J67" s="185">
        <f t="shared" si="0"/>
        <v>9360</v>
      </c>
      <c r="K67" s="181"/>
    </row>
    <row r="68" spans="1:11" ht="45" outlineLevel="5">
      <c r="A68" s="180" t="s">
        <v>276</v>
      </c>
      <c r="B68" s="184" t="s">
        <v>44</v>
      </c>
      <c r="C68" s="184" t="s">
        <v>274</v>
      </c>
      <c r="D68" s="184" t="s">
        <v>275</v>
      </c>
      <c r="E68" s="184" t="s">
        <v>187</v>
      </c>
      <c r="F68" s="184" t="s">
        <v>142</v>
      </c>
      <c r="G68" s="185">
        <v>9360</v>
      </c>
      <c r="H68" s="185">
        <v>0</v>
      </c>
      <c r="I68" s="185">
        <v>0</v>
      </c>
      <c r="J68" s="185">
        <f t="shared" si="0"/>
        <v>9360</v>
      </c>
      <c r="K68" s="181"/>
    </row>
    <row r="69" spans="1:11" ht="75" outlineLevel="2">
      <c r="A69" s="180" t="s">
        <v>202</v>
      </c>
      <c r="B69" s="184" t="s">
        <v>6</v>
      </c>
      <c r="C69" s="184" t="s">
        <v>6</v>
      </c>
      <c r="D69" s="184" t="s">
        <v>6</v>
      </c>
      <c r="E69" s="184" t="s">
        <v>188</v>
      </c>
      <c r="F69" s="184" t="s">
        <v>6</v>
      </c>
      <c r="G69" s="185">
        <v>93000</v>
      </c>
      <c r="H69" s="185">
        <v>0</v>
      </c>
      <c r="I69" s="185">
        <v>0</v>
      </c>
      <c r="J69" s="185">
        <f t="shared" si="0"/>
        <v>93000</v>
      </c>
      <c r="K69" s="181"/>
    </row>
    <row r="70" spans="1:11" ht="45" outlineLevel="3">
      <c r="A70" s="180" t="s">
        <v>272</v>
      </c>
      <c r="B70" s="184" t="s">
        <v>44</v>
      </c>
      <c r="C70" s="184" t="s">
        <v>6</v>
      </c>
      <c r="D70" s="184" t="s">
        <v>6</v>
      </c>
      <c r="E70" s="184" t="s">
        <v>188</v>
      </c>
      <c r="F70" s="184" t="s">
        <v>6</v>
      </c>
      <c r="G70" s="185">
        <v>93000</v>
      </c>
      <c r="H70" s="185">
        <v>0</v>
      </c>
      <c r="I70" s="185">
        <v>0</v>
      </c>
      <c r="J70" s="185">
        <f t="shared" si="0"/>
        <v>93000</v>
      </c>
      <c r="K70" s="181"/>
    </row>
    <row r="71" spans="1:11" outlineLevel="4">
      <c r="A71" s="180" t="s">
        <v>273</v>
      </c>
      <c r="B71" s="184" t="s">
        <v>44</v>
      </c>
      <c r="C71" s="184" t="s">
        <v>274</v>
      </c>
      <c r="D71" s="184" t="s">
        <v>275</v>
      </c>
      <c r="E71" s="184" t="s">
        <v>188</v>
      </c>
      <c r="F71" s="184" t="s">
        <v>6</v>
      </c>
      <c r="G71" s="185">
        <v>93000</v>
      </c>
      <c r="H71" s="185">
        <v>0</v>
      </c>
      <c r="I71" s="185">
        <v>0</v>
      </c>
      <c r="J71" s="185">
        <f t="shared" si="0"/>
        <v>93000</v>
      </c>
      <c r="K71" s="181"/>
    </row>
    <row r="72" spans="1:11" ht="45" outlineLevel="5">
      <c r="A72" s="180" t="s">
        <v>276</v>
      </c>
      <c r="B72" s="184" t="s">
        <v>44</v>
      </c>
      <c r="C72" s="184" t="s">
        <v>274</v>
      </c>
      <c r="D72" s="184" t="s">
        <v>275</v>
      </c>
      <c r="E72" s="184" t="s">
        <v>188</v>
      </c>
      <c r="F72" s="184" t="s">
        <v>142</v>
      </c>
      <c r="G72" s="185">
        <v>93000</v>
      </c>
      <c r="H72" s="185">
        <v>0</v>
      </c>
      <c r="I72" s="185">
        <v>0</v>
      </c>
      <c r="J72" s="185">
        <f t="shared" si="0"/>
        <v>93000</v>
      </c>
      <c r="K72" s="181"/>
    </row>
    <row r="73" spans="1:11" ht="90" outlineLevel="2">
      <c r="A73" s="180" t="s">
        <v>197</v>
      </c>
      <c r="B73" s="184" t="s">
        <v>6</v>
      </c>
      <c r="C73" s="184" t="s">
        <v>6</v>
      </c>
      <c r="D73" s="184" t="s">
        <v>6</v>
      </c>
      <c r="E73" s="184" t="s">
        <v>198</v>
      </c>
      <c r="F73" s="184" t="s">
        <v>6</v>
      </c>
      <c r="G73" s="185">
        <v>46800</v>
      </c>
      <c r="H73" s="185">
        <v>0</v>
      </c>
      <c r="I73" s="185">
        <v>0</v>
      </c>
      <c r="J73" s="185">
        <f t="shared" si="0"/>
        <v>46800</v>
      </c>
      <c r="K73" s="181"/>
    </row>
    <row r="74" spans="1:11" ht="45" outlineLevel="3">
      <c r="A74" s="180" t="s">
        <v>272</v>
      </c>
      <c r="B74" s="184" t="s">
        <v>44</v>
      </c>
      <c r="C74" s="184" t="s">
        <v>6</v>
      </c>
      <c r="D74" s="184" t="s">
        <v>6</v>
      </c>
      <c r="E74" s="184" t="s">
        <v>198</v>
      </c>
      <c r="F74" s="184" t="s">
        <v>6</v>
      </c>
      <c r="G74" s="185">
        <v>46800</v>
      </c>
      <c r="H74" s="185">
        <v>0</v>
      </c>
      <c r="I74" s="185">
        <v>0</v>
      </c>
      <c r="J74" s="185">
        <f t="shared" si="0"/>
        <v>46800</v>
      </c>
      <c r="K74" s="181"/>
    </row>
    <row r="75" spans="1:11" outlineLevel="4">
      <c r="A75" s="180" t="s">
        <v>273</v>
      </c>
      <c r="B75" s="184" t="s">
        <v>44</v>
      </c>
      <c r="C75" s="184" t="s">
        <v>274</v>
      </c>
      <c r="D75" s="184" t="s">
        <v>275</v>
      </c>
      <c r="E75" s="184" t="s">
        <v>198</v>
      </c>
      <c r="F75" s="184" t="s">
        <v>6</v>
      </c>
      <c r="G75" s="185">
        <v>46800</v>
      </c>
      <c r="H75" s="185">
        <v>0</v>
      </c>
      <c r="I75" s="185">
        <v>0</v>
      </c>
      <c r="J75" s="185">
        <f t="shared" si="0"/>
        <v>46800</v>
      </c>
      <c r="K75" s="181"/>
    </row>
    <row r="76" spans="1:11" ht="45" outlineLevel="5">
      <c r="A76" s="180" t="s">
        <v>276</v>
      </c>
      <c r="B76" s="184" t="s">
        <v>44</v>
      </c>
      <c r="C76" s="184" t="s">
        <v>274</v>
      </c>
      <c r="D76" s="184" t="s">
        <v>275</v>
      </c>
      <c r="E76" s="184" t="s">
        <v>198</v>
      </c>
      <c r="F76" s="184" t="s">
        <v>142</v>
      </c>
      <c r="G76" s="185">
        <v>46800</v>
      </c>
      <c r="H76" s="185">
        <v>0</v>
      </c>
      <c r="I76" s="185">
        <v>0</v>
      </c>
      <c r="J76" s="185">
        <f t="shared" si="0"/>
        <v>46800</v>
      </c>
      <c r="K76" s="181"/>
    </row>
    <row r="77" spans="1:11" ht="60" outlineLevel="2">
      <c r="A77" s="180" t="s">
        <v>200</v>
      </c>
      <c r="B77" s="184" t="s">
        <v>6</v>
      </c>
      <c r="C77" s="184" t="s">
        <v>6</v>
      </c>
      <c r="D77" s="184" t="s">
        <v>6</v>
      </c>
      <c r="E77" s="184" t="s">
        <v>199</v>
      </c>
      <c r="F77" s="184" t="s">
        <v>6</v>
      </c>
      <c r="G77" s="185">
        <v>465000</v>
      </c>
      <c r="H77" s="185">
        <v>0</v>
      </c>
      <c r="I77" s="185">
        <v>0</v>
      </c>
      <c r="J77" s="185">
        <f t="shared" si="0"/>
        <v>465000</v>
      </c>
      <c r="K77" s="181"/>
    </row>
    <row r="78" spans="1:11" ht="45" outlineLevel="3">
      <c r="A78" s="180" t="s">
        <v>272</v>
      </c>
      <c r="B78" s="184" t="s">
        <v>44</v>
      </c>
      <c r="C78" s="184" t="s">
        <v>6</v>
      </c>
      <c r="D78" s="184" t="s">
        <v>6</v>
      </c>
      <c r="E78" s="184" t="s">
        <v>199</v>
      </c>
      <c r="F78" s="184" t="s">
        <v>6</v>
      </c>
      <c r="G78" s="185">
        <v>465000</v>
      </c>
      <c r="H78" s="185">
        <v>0</v>
      </c>
      <c r="I78" s="185">
        <v>0</v>
      </c>
      <c r="J78" s="185">
        <f t="shared" si="0"/>
        <v>465000</v>
      </c>
      <c r="K78" s="181"/>
    </row>
    <row r="79" spans="1:11" outlineLevel="4">
      <c r="A79" s="180" t="s">
        <v>273</v>
      </c>
      <c r="B79" s="184" t="s">
        <v>44</v>
      </c>
      <c r="C79" s="184" t="s">
        <v>274</v>
      </c>
      <c r="D79" s="184" t="s">
        <v>275</v>
      </c>
      <c r="E79" s="184" t="s">
        <v>199</v>
      </c>
      <c r="F79" s="184" t="s">
        <v>6</v>
      </c>
      <c r="G79" s="185">
        <v>465000</v>
      </c>
      <c r="H79" s="185">
        <v>0</v>
      </c>
      <c r="I79" s="185">
        <v>0</v>
      </c>
      <c r="J79" s="185">
        <f t="shared" ref="J79:J116" si="1">I79+H79+G79</f>
        <v>465000</v>
      </c>
      <c r="K79" s="181"/>
    </row>
    <row r="80" spans="1:11" ht="45" outlineLevel="5">
      <c r="A80" s="180" t="s">
        <v>276</v>
      </c>
      <c r="B80" s="184" t="s">
        <v>44</v>
      </c>
      <c r="C80" s="184" t="s">
        <v>274</v>
      </c>
      <c r="D80" s="184" t="s">
        <v>275</v>
      </c>
      <c r="E80" s="184" t="s">
        <v>199</v>
      </c>
      <c r="F80" s="184" t="s">
        <v>142</v>
      </c>
      <c r="G80" s="185">
        <v>465000</v>
      </c>
      <c r="H80" s="185">
        <v>0</v>
      </c>
      <c r="I80" s="185">
        <v>0</v>
      </c>
      <c r="J80" s="185">
        <f t="shared" si="1"/>
        <v>465000</v>
      </c>
      <c r="K80" s="181"/>
    </row>
    <row r="81" spans="1:11" ht="60" outlineLevel="1">
      <c r="A81" s="180" t="s">
        <v>299</v>
      </c>
      <c r="B81" s="184" t="s">
        <v>6</v>
      </c>
      <c r="C81" s="184" t="s">
        <v>6</v>
      </c>
      <c r="D81" s="184" t="s">
        <v>6</v>
      </c>
      <c r="E81" s="184" t="s">
        <v>300</v>
      </c>
      <c r="F81" s="184" t="s">
        <v>6</v>
      </c>
      <c r="G81" s="185">
        <v>73856000</v>
      </c>
      <c r="H81" s="185">
        <v>73856000</v>
      </c>
      <c r="I81" s="185">
        <v>73856000</v>
      </c>
      <c r="J81" s="185">
        <f t="shared" si="1"/>
        <v>221568000</v>
      </c>
      <c r="K81" s="181"/>
    </row>
    <row r="82" spans="1:11" ht="120" outlineLevel="2">
      <c r="A82" s="182" t="s">
        <v>34</v>
      </c>
      <c r="B82" s="184" t="s">
        <v>6</v>
      </c>
      <c r="C82" s="184" t="s">
        <v>6</v>
      </c>
      <c r="D82" s="184" t="s">
        <v>6</v>
      </c>
      <c r="E82" s="184" t="s">
        <v>149</v>
      </c>
      <c r="F82" s="184" t="s">
        <v>6</v>
      </c>
      <c r="G82" s="185">
        <v>73856000</v>
      </c>
      <c r="H82" s="185">
        <v>73856000</v>
      </c>
      <c r="I82" s="185">
        <v>73856000</v>
      </c>
      <c r="J82" s="185">
        <f t="shared" si="1"/>
        <v>221568000</v>
      </c>
      <c r="K82" s="181"/>
    </row>
    <row r="83" spans="1:11" ht="45" outlineLevel="3">
      <c r="A83" s="180" t="s">
        <v>272</v>
      </c>
      <c r="B83" s="184" t="s">
        <v>44</v>
      </c>
      <c r="C83" s="184" t="s">
        <v>6</v>
      </c>
      <c r="D83" s="184" t="s">
        <v>6</v>
      </c>
      <c r="E83" s="184" t="s">
        <v>149</v>
      </c>
      <c r="F83" s="184" t="s">
        <v>6</v>
      </c>
      <c r="G83" s="185">
        <v>73856000</v>
      </c>
      <c r="H83" s="185">
        <v>73856000</v>
      </c>
      <c r="I83" s="185">
        <v>73856000</v>
      </c>
      <c r="J83" s="185">
        <f t="shared" si="1"/>
        <v>221568000</v>
      </c>
      <c r="K83" s="181"/>
    </row>
    <row r="84" spans="1:11" outlineLevel="4">
      <c r="A84" s="180" t="s">
        <v>301</v>
      </c>
      <c r="B84" s="184" t="s">
        <v>44</v>
      </c>
      <c r="C84" s="184" t="s">
        <v>274</v>
      </c>
      <c r="D84" s="184" t="s">
        <v>302</v>
      </c>
      <c r="E84" s="184" t="s">
        <v>149</v>
      </c>
      <c r="F84" s="184" t="s">
        <v>6</v>
      </c>
      <c r="G84" s="185">
        <v>73856000</v>
      </c>
      <c r="H84" s="185">
        <v>73856000</v>
      </c>
      <c r="I84" s="185">
        <v>73856000</v>
      </c>
      <c r="J84" s="185">
        <f t="shared" si="1"/>
        <v>221568000</v>
      </c>
      <c r="K84" s="181"/>
    </row>
    <row r="85" spans="1:11" ht="60" outlineLevel="5">
      <c r="A85" s="180" t="s">
        <v>303</v>
      </c>
      <c r="B85" s="184" t="s">
        <v>44</v>
      </c>
      <c r="C85" s="184" t="s">
        <v>274</v>
      </c>
      <c r="D85" s="184" t="s">
        <v>302</v>
      </c>
      <c r="E85" s="184" t="s">
        <v>149</v>
      </c>
      <c r="F85" s="184" t="s">
        <v>150</v>
      </c>
      <c r="G85" s="185">
        <v>73856000</v>
      </c>
      <c r="H85" s="185">
        <v>73856000</v>
      </c>
      <c r="I85" s="185">
        <v>73856000</v>
      </c>
      <c r="J85" s="185">
        <f t="shared" si="1"/>
        <v>221568000</v>
      </c>
      <c r="K85" s="181"/>
    </row>
    <row r="86" spans="1:11" ht="30" outlineLevel="1">
      <c r="A86" s="180" t="s">
        <v>304</v>
      </c>
      <c r="B86" s="184" t="s">
        <v>6</v>
      </c>
      <c r="C86" s="184" t="s">
        <v>6</v>
      </c>
      <c r="D86" s="184" t="s">
        <v>6</v>
      </c>
      <c r="E86" s="184" t="s">
        <v>305</v>
      </c>
      <c r="F86" s="184" t="s">
        <v>6</v>
      </c>
      <c r="G86" s="185">
        <v>56907685.039999999</v>
      </c>
      <c r="H86" s="185">
        <v>52705427</v>
      </c>
      <c r="I86" s="185">
        <v>52705427</v>
      </c>
      <c r="J86" s="185">
        <f t="shared" si="1"/>
        <v>162318539.03999999</v>
      </c>
      <c r="K86" s="181"/>
    </row>
    <row r="87" spans="1:11" outlineLevel="2">
      <c r="A87" s="180" t="s">
        <v>183</v>
      </c>
      <c r="B87" s="184" t="s">
        <v>6</v>
      </c>
      <c r="C87" s="184" t="s">
        <v>6</v>
      </c>
      <c r="D87" s="184" t="s">
        <v>6</v>
      </c>
      <c r="E87" s="184" t="s">
        <v>306</v>
      </c>
      <c r="F87" s="184" t="s">
        <v>6</v>
      </c>
      <c r="G87" s="185">
        <v>39731377</v>
      </c>
      <c r="H87" s="185">
        <v>38831377</v>
      </c>
      <c r="I87" s="185">
        <v>38831377</v>
      </c>
      <c r="J87" s="185">
        <f t="shared" si="1"/>
        <v>117394131</v>
      </c>
      <c r="K87" s="181"/>
    </row>
    <row r="88" spans="1:11" ht="45" outlineLevel="3">
      <c r="A88" s="180" t="s">
        <v>272</v>
      </c>
      <c r="B88" s="184" t="s">
        <v>44</v>
      </c>
      <c r="C88" s="184" t="s">
        <v>6</v>
      </c>
      <c r="D88" s="184" t="s">
        <v>6</v>
      </c>
      <c r="E88" s="184" t="s">
        <v>306</v>
      </c>
      <c r="F88" s="184" t="s">
        <v>6</v>
      </c>
      <c r="G88" s="185">
        <v>39731377</v>
      </c>
      <c r="H88" s="185">
        <v>38831377</v>
      </c>
      <c r="I88" s="185">
        <v>38831377</v>
      </c>
      <c r="J88" s="185">
        <f t="shared" si="1"/>
        <v>117394131</v>
      </c>
      <c r="K88" s="181"/>
    </row>
    <row r="89" spans="1:11" outlineLevel="4">
      <c r="A89" s="180" t="s">
        <v>291</v>
      </c>
      <c r="B89" s="184" t="s">
        <v>44</v>
      </c>
      <c r="C89" s="184" t="s">
        <v>292</v>
      </c>
      <c r="D89" s="184" t="s">
        <v>293</v>
      </c>
      <c r="E89" s="184" t="s">
        <v>306</v>
      </c>
      <c r="F89" s="184" t="s">
        <v>6</v>
      </c>
      <c r="G89" s="185">
        <v>39731377</v>
      </c>
      <c r="H89" s="185">
        <v>38831377</v>
      </c>
      <c r="I89" s="185">
        <v>38831377</v>
      </c>
      <c r="J89" s="185">
        <f t="shared" si="1"/>
        <v>117394131</v>
      </c>
      <c r="K89" s="181"/>
    </row>
    <row r="90" spans="1:11" ht="45" outlineLevel="5">
      <c r="A90" s="180" t="s">
        <v>276</v>
      </c>
      <c r="B90" s="184" t="s">
        <v>44</v>
      </c>
      <c r="C90" s="184" t="s">
        <v>292</v>
      </c>
      <c r="D90" s="184" t="s">
        <v>293</v>
      </c>
      <c r="E90" s="184" t="s">
        <v>306</v>
      </c>
      <c r="F90" s="184" t="s">
        <v>142</v>
      </c>
      <c r="G90" s="185">
        <v>11086511</v>
      </c>
      <c r="H90" s="185">
        <v>10186511</v>
      </c>
      <c r="I90" s="185">
        <v>10186511</v>
      </c>
      <c r="J90" s="185">
        <f t="shared" si="1"/>
        <v>31459533</v>
      </c>
      <c r="K90" s="181"/>
    </row>
    <row r="91" spans="1:11" ht="60" outlineLevel="5">
      <c r="A91" s="180" t="s">
        <v>303</v>
      </c>
      <c r="B91" s="184" t="s">
        <v>44</v>
      </c>
      <c r="C91" s="184" t="s">
        <v>292</v>
      </c>
      <c r="D91" s="184" t="s">
        <v>293</v>
      </c>
      <c r="E91" s="184" t="s">
        <v>306</v>
      </c>
      <c r="F91" s="184" t="s">
        <v>150</v>
      </c>
      <c r="G91" s="185">
        <v>28644866</v>
      </c>
      <c r="H91" s="185">
        <v>28644866</v>
      </c>
      <c r="I91" s="185">
        <v>28644866</v>
      </c>
      <c r="J91" s="185">
        <f t="shared" si="1"/>
        <v>85934598</v>
      </c>
      <c r="K91" s="181"/>
    </row>
    <row r="92" spans="1:11" ht="30" outlineLevel="2">
      <c r="A92" s="180" t="s">
        <v>95</v>
      </c>
      <c r="B92" s="184" t="s">
        <v>6</v>
      </c>
      <c r="C92" s="184" t="s">
        <v>6</v>
      </c>
      <c r="D92" s="184" t="s">
        <v>6</v>
      </c>
      <c r="E92" s="184" t="s">
        <v>151</v>
      </c>
      <c r="F92" s="184" t="s">
        <v>6</v>
      </c>
      <c r="G92" s="185">
        <v>13548055</v>
      </c>
      <c r="H92" s="185">
        <v>13548055</v>
      </c>
      <c r="I92" s="185">
        <v>13548055</v>
      </c>
      <c r="J92" s="185">
        <f t="shared" si="1"/>
        <v>40644165</v>
      </c>
      <c r="K92" s="181"/>
    </row>
    <row r="93" spans="1:11" ht="45" outlineLevel="3">
      <c r="A93" s="180" t="s">
        <v>272</v>
      </c>
      <c r="B93" s="184" t="s">
        <v>44</v>
      </c>
      <c r="C93" s="184" t="s">
        <v>6</v>
      </c>
      <c r="D93" s="184" t="s">
        <v>6</v>
      </c>
      <c r="E93" s="184" t="s">
        <v>151</v>
      </c>
      <c r="F93" s="184" t="s">
        <v>6</v>
      </c>
      <c r="G93" s="185">
        <v>13548055</v>
      </c>
      <c r="H93" s="185">
        <v>13548055</v>
      </c>
      <c r="I93" s="185">
        <v>13548055</v>
      </c>
      <c r="J93" s="185">
        <f t="shared" si="1"/>
        <v>40644165</v>
      </c>
      <c r="K93" s="181"/>
    </row>
    <row r="94" spans="1:11" outlineLevel="4">
      <c r="A94" s="180" t="s">
        <v>291</v>
      </c>
      <c r="B94" s="184" t="s">
        <v>44</v>
      </c>
      <c r="C94" s="184" t="s">
        <v>292</v>
      </c>
      <c r="D94" s="184" t="s">
        <v>293</v>
      </c>
      <c r="E94" s="184" t="s">
        <v>151</v>
      </c>
      <c r="F94" s="184" t="s">
        <v>6</v>
      </c>
      <c r="G94" s="185">
        <v>13548055</v>
      </c>
      <c r="H94" s="185">
        <v>13548055</v>
      </c>
      <c r="I94" s="185">
        <v>13548055</v>
      </c>
      <c r="J94" s="185">
        <f t="shared" si="1"/>
        <v>40644165</v>
      </c>
      <c r="K94" s="181"/>
    </row>
    <row r="95" spans="1:11" ht="45" outlineLevel="5">
      <c r="A95" s="180" t="s">
        <v>276</v>
      </c>
      <c r="B95" s="184" t="s">
        <v>44</v>
      </c>
      <c r="C95" s="184" t="s">
        <v>292</v>
      </c>
      <c r="D95" s="184" t="s">
        <v>293</v>
      </c>
      <c r="E95" s="184" t="s">
        <v>151</v>
      </c>
      <c r="F95" s="184" t="s">
        <v>142</v>
      </c>
      <c r="G95" s="185">
        <v>458179</v>
      </c>
      <c r="H95" s="185">
        <v>458179</v>
      </c>
      <c r="I95" s="185">
        <v>458179</v>
      </c>
      <c r="J95" s="185">
        <f t="shared" si="1"/>
        <v>1374537</v>
      </c>
      <c r="K95" s="181"/>
    </row>
    <row r="96" spans="1:11" ht="60" outlineLevel="5">
      <c r="A96" s="180" t="s">
        <v>303</v>
      </c>
      <c r="B96" s="184" t="s">
        <v>44</v>
      </c>
      <c r="C96" s="184" t="s">
        <v>292</v>
      </c>
      <c r="D96" s="184" t="s">
        <v>293</v>
      </c>
      <c r="E96" s="184" t="s">
        <v>151</v>
      </c>
      <c r="F96" s="184" t="s">
        <v>150</v>
      </c>
      <c r="G96" s="185">
        <v>13089876</v>
      </c>
      <c r="H96" s="185">
        <v>13089876</v>
      </c>
      <c r="I96" s="185">
        <v>13089876</v>
      </c>
      <c r="J96" s="185">
        <f t="shared" si="1"/>
        <v>39269628</v>
      </c>
      <c r="K96" s="181"/>
    </row>
    <row r="97" spans="1:11" ht="30" outlineLevel="2">
      <c r="A97" s="180" t="s">
        <v>97</v>
      </c>
      <c r="B97" s="184" t="s">
        <v>6</v>
      </c>
      <c r="C97" s="184" t="s">
        <v>6</v>
      </c>
      <c r="D97" s="184" t="s">
        <v>6</v>
      </c>
      <c r="E97" s="184" t="s">
        <v>152</v>
      </c>
      <c r="F97" s="184" t="s">
        <v>6</v>
      </c>
      <c r="G97" s="185">
        <v>325995</v>
      </c>
      <c r="H97" s="185">
        <v>325995</v>
      </c>
      <c r="I97" s="185">
        <v>325995</v>
      </c>
      <c r="J97" s="185">
        <f t="shared" si="1"/>
        <v>977985</v>
      </c>
      <c r="K97" s="181"/>
    </row>
    <row r="98" spans="1:11" ht="45" outlineLevel="3">
      <c r="A98" s="180" t="s">
        <v>272</v>
      </c>
      <c r="B98" s="184" t="s">
        <v>44</v>
      </c>
      <c r="C98" s="184" t="s">
        <v>6</v>
      </c>
      <c r="D98" s="184" t="s">
        <v>6</v>
      </c>
      <c r="E98" s="184" t="s">
        <v>152</v>
      </c>
      <c r="F98" s="184" t="s">
        <v>6</v>
      </c>
      <c r="G98" s="185">
        <v>325995</v>
      </c>
      <c r="H98" s="185">
        <v>325995</v>
      </c>
      <c r="I98" s="185">
        <v>325995</v>
      </c>
      <c r="J98" s="185">
        <f t="shared" si="1"/>
        <v>977985</v>
      </c>
      <c r="K98" s="181"/>
    </row>
    <row r="99" spans="1:11" outlineLevel="4">
      <c r="A99" s="180" t="s">
        <v>291</v>
      </c>
      <c r="B99" s="184" t="s">
        <v>44</v>
      </c>
      <c r="C99" s="184" t="s">
        <v>292</v>
      </c>
      <c r="D99" s="184" t="s">
        <v>293</v>
      </c>
      <c r="E99" s="184" t="s">
        <v>152</v>
      </c>
      <c r="F99" s="184" t="s">
        <v>6</v>
      </c>
      <c r="G99" s="185">
        <v>325995</v>
      </c>
      <c r="H99" s="185">
        <v>325995</v>
      </c>
      <c r="I99" s="185">
        <v>325995</v>
      </c>
      <c r="J99" s="185">
        <f t="shared" si="1"/>
        <v>977985</v>
      </c>
      <c r="K99" s="181"/>
    </row>
    <row r="100" spans="1:11" ht="45" outlineLevel="5">
      <c r="A100" s="180" t="s">
        <v>276</v>
      </c>
      <c r="B100" s="184" t="s">
        <v>44</v>
      </c>
      <c r="C100" s="184" t="s">
        <v>292</v>
      </c>
      <c r="D100" s="184" t="s">
        <v>293</v>
      </c>
      <c r="E100" s="184" t="s">
        <v>152</v>
      </c>
      <c r="F100" s="184" t="s">
        <v>142</v>
      </c>
      <c r="G100" s="185">
        <v>325995</v>
      </c>
      <c r="H100" s="185">
        <v>325995</v>
      </c>
      <c r="I100" s="185">
        <v>325995</v>
      </c>
      <c r="J100" s="185">
        <f t="shared" si="1"/>
        <v>977985</v>
      </c>
      <c r="K100" s="181"/>
    </row>
    <row r="101" spans="1:11" ht="45" outlineLevel="2">
      <c r="A101" s="180" t="s">
        <v>307</v>
      </c>
      <c r="B101" s="184" t="s">
        <v>6</v>
      </c>
      <c r="C101" s="184" t="s">
        <v>6</v>
      </c>
      <c r="D101" s="184" t="s">
        <v>6</v>
      </c>
      <c r="E101" s="184" t="s">
        <v>308</v>
      </c>
      <c r="F101" s="184" t="s">
        <v>6</v>
      </c>
      <c r="G101" s="185">
        <v>199150.96</v>
      </c>
      <c r="H101" s="185">
        <v>0</v>
      </c>
      <c r="I101" s="185">
        <v>0</v>
      </c>
      <c r="J101" s="185">
        <f t="shared" si="1"/>
        <v>199150.96</v>
      </c>
      <c r="K101" s="181"/>
    </row>
    <row r="102" spans="1:11" ht="45" outlineLevel="3">
      <c r="A102" s="180" t="s">
        <v>272</v>
      </c>
      <c r="B102" s="184" t="s">
        <v>44</v>
      </c>
      <c r="C102" s="184" t="s">
        <v>6</v>
      </c>
      <c r="D102" s="184" t="s">
        <v>6</v>
      </c>
      <c r="E102" s="184" t="s">
        <v>308</v>
      </c>
      <c r="F102" s="184" t="s">
        <v>6</v>
      </c>
      <c r="G102" s="185">
        <v>199150.96</v>
      </c>
      <c r="H102" s="185">
        <v>0</v>
      </c>
      <c r="I102" s="185">
        <v>0</v>
      </c>
      <c r="J102" s="185">
        <f t="shared" si="1"/>
        <v>199150.96</v>
      </c>
      <c r="K102" s="181"/>
    </row>
    <row r="103" spans="1:11" outlineLevel="4">
      <c r="A103" s="180" t="s">
        <v>291</v>
      </c>
      <c r="B103" s="184" t="s">
        <v>44</v>
      </c>
      <c r="C103" s="184" t="s">
        <v>292</v>
      </c>
      <c r="D103" s="184" t="s">
        <v>293</v>
      </c>
      <c r="E103" s="184" t="s">
        <v>308</v>
      </c>
      <c r="F103" s="184" t="s">
        <v>6</v>
      </c>
      <c r="G103" s="185">
        <v>199150.96</v>
      </c>
      <c r="H103" s="185">
        <v>0</v>
      </c>
      <c r="I103" s="185">
        <v>0</v>
      </c>
      <c r="J103" s="185">
        <f t="shared" si="1"/>
        <v>199150.96</v>
      </c>
      <c r="K103" s="181"/>
    </row>
    <row r="104" spans="1:11" ht="45" outlineLevel="5">
      <c r="A104" s="180" t="s">
        <v>284</v>
      </c>
      <c r="B104" s="184" t="s">
        <v>44</v>
      </c>
      <c r="C104" s="184" t="s">
        <v>292</v>
      </c>
      <c r="D104" s="184" t="s">
        <v>293</v>
      </c>
      <c r="E104" s="184" t="s">
        <v>308</v>
      </c>
      <c r="F104" s="184" t="s">
        <v>285</v>
      </c>
      <c r="G104" s="185">
        <v>199150.96</v>
      </c>
      <c r="H104" s="185">
        <v>0</v>
      </c>
      <c r="I104" s="185">
        <v>0</v>
      </c>
      <c r="J104" s="185">
        <f t="shared" si="1"/>
        <v>199150.96</v>
      </c>
      <c r="K104" s="181"/>
    </row>
    <row r="105" spans="1:11" ht="45" outlineLevel="2">
      <c r="A105" s="180" t="s">
        <v>210</v>
      </c>
      <c r="B105" s="184" t="s">
        <v>6</v>
      </c>
      <c r="C105" s="184" t="s">
        <v>6</v>
      </c>
      <c r="D105" s="184" t="s">
        <v>6</v>
      </c>
      <c r="E105" s="184" t="s">
        <v>309</v>
      </c>
      <c r="F105" s="184" t="s">
        <v>6</v>
      </c>
      <c r="G105" s="185">
        <v>3107.08</v>
      </c>
      <c r="H105" s="185">
        <v>0</v>
      </c>
      <c r="I105" s="185">
        <v>0</v>
      </c>
      <c r="J105" s="185">
        <f t="shared" si="1"/>
        <v>3107.08</v>
      </c>
      <c r="K105" s="181"/>
    </row>
    <row r="106" spans="1:11" ht="45" outlineLevel="3">
      <c r="A106" s="180" t="s">
        <v>272</v>
      </c>
      <c r="B106" s="184" t="s">
        <v>44</v>
      </c>
      <c r="C106" s="184" t="s">
        <v>6</v>
      </c>
      <c r="D106" s="184" t="s">
        <v>6</v>
      </c>
      <c r="E106" s="184" t="s">
        <v>309</v>
      </c>
      <c r="F106" s="184" t="s">
        <v>6</v>
      </c>
      <c r="G106" s="185">
        <v>3107.08</v>
      </c>
      <c r="H106" s="185">
        <v>0</v>
      </c>
      <c r="I106" s="185">
        <v>0</v>
      </c>
      <c r="J106" s="185">
        <f t="shared" si="1"/>
        <v>3107.08</v>
      </c>
      <c r="K106" s="181"/>
    </row>
    <row r="107" spans="1:11" outlineLevel="4">
      <c r="A107" s="180" t="s">
        <v>291</v>
      </c>
      <c r="B107" s="184" t="s">
        <v>44</v>
      </c>
      <c r="C107" s="184" t="s">
        <v>292</v>
      </c>
      <c r="D107" s="184" t="s">
        <v>293</v>
      </c>
      <c r="E107" s="184" t="s">
        <v>309</v>
      </c>
      <c r="F107" s="184" t="s">
        <v>6</v>
      </c>
      <c r="G107" s="185">
        <v>3107.08</v>
      </c>
      <c r="H107" s="185">
        <v>0</v>
      </c>
      <c r="I107" s="185">
        <v>0</v>
      </c>
      <c r="J107" s="185">
        <f t="shared" si="1"/>
        <v>3107.08</v>
      </c>
      <c r="K107" s="181"/>
    </row>
    <row r="108" spans="1:11" ht="45" outlineLevel="5">
      <c r="A108" s="180" t="s">
        <v>284</v>
      </c>
      <c r="B108" s="184" t="s">
        <v>44</v>
      </c>
      <c r="C108" s="184" t="s">
        <v>292</v>
      </c>
      <c r="D108" s="184" t="s">
        <v>293</v>
      </c>
      <c r="E108" s="184" t="s">
        <v>309</v>
      </c>
      <c r="F108" s="184" t="s">
        <v>285</v>
      </c>
      <c r="G108" s="185">
        <v>3107.08</v>
      </c>
      <c r="H108" s="185">
        <v>0</v>
      </c>
      <c r="I108" s="185">
        <v>0</v>
      </c>
      <c r="J108" s="185">
        <f t="shared" si="1"/>
        <v>3107.08</v>
      </c>
      <c r="K108" s="181"/>
    </row>
    <row r="109" spans="1:11" ht="75" outlineLevel="2">
      <c r="A109" s="180" t="s">
        <v>211</v>
      </c>
      <c r="B109" s="184" t="s">
        <v>6</v>
      </c>
      <c r="C109" s="184" t="s">
        <v>6</v>
      </c>
      <c r="D109" s="184" t="s">
        <v>6</v>
      </c>
      <c r="E109" s="184" t="s">
        <v>310</v>
      </c>
      <c r="F109" s="184" t="s">
        <v>6</v>
      </c>
      <c r="G109" s="185">
        <v>100000</v>
      </c>
      <c r="H109" s="185">
        <v>0</v>
      </c>
      <c r="I109" s="185">
        <v>0</v>
      </c>
      <c r="J109" s="185">
        <f t="shared" si="1"/>
        <v>100000</v>
      </c>
      <c r="K109" s="181"/>
    </row>
    <row r="110" spans="1:11" ht="45" outlineLevel="3">
      <c r="A110" s="180" t="s">
        <v>272</v>
      </c>
      <c r="B110" s="184" t="s">
        <v>44</v>
      </c>
      <c r="C110" s="184" t="s">
        <v>6</v>
      </c>
      <c r="D110" s="184" t="s">
        <v>6</v>
      </c>
      <c r="E110" s="184" t="s">
        <v>310</v>
      </c>
      <c r="F110" s="184" t="s">
        <v>6</v>
      </c>
      <c r="G110" s="185">
        <v>100000</v>
      </c>
      <c r="H110" s="185">
        <v>0</v>
      </c>
      <c r="I110" s="185">
        <v>0</v>
      </c>
      <c r="J110" s="185">
        <f t="shared" si="1"/>
        <v>100000</v>
      </c>
      <c r="K110" s="181"/>
    </row>
    <row r="111" spans="1:11" outlineLevel="4">
      <c r="A111" s="180" t="s">
        <v>291</v>
      </c>
      <c r="B111" s="184" t="s">
        <v>44</v>
      </c>
      <c r="C111" s="184" t="s">
        <v>292</v>
      </c>
      <c r="D111" s="184" t="s">
        <v>293</v>
      </c>
      <c r="E111" s="184" t="s">
        <v>310</v>
      </c>
      <c r="F111" s="184" t="s">
        <v>6</v>
      </c>
      <c r="G111" s="185">
        <v>100000</v>
      </c>
      <c r="H111" s="185">
        <v>0</v>
      </c>
      <c r="I111" s="185">
        <v>0</v>
      </c>
      <c r="J111" s="185">
        <f t="shared" si="1"/>
        <v>100000</v>
      </c>
      <c r="K111" s="181"/>
    </row>
    <row r="112" spans="1:11" ht="45" outlineLevel="5">
      <c r="A112" s="180" t="s">
        <v>276</v>
      </c>
      <c r="B112" s="184" t="s">
        <v>44</v>
      </c>
      <c r="C112" s="184" t="s">
        <v>292</v>
      </c>
      <c r="D112" s="184" t="s">
        <v>293</v>
      </c>
      <c r="E112" s="184" t="s">
        <v>310</v>
      </c>
      <c r="F112" s="184" t="s">
        <v>142</v>
      </c>
      <c r="G112" s="185">
        <v>100000</v>
      </c>
      <c r="H112" s="185">
        <v>0</v>
      </c>
      <c r="I112" s="185">
        <v>0</v>
      </c>
      <c r="J112" s="185">
        <f t="shared" si="1"/>
        <v>100000</v>
      </c>
      <c r="K112" s="181"/>
    </row>
    <row r="113" spans="1:11" ht="45" outlineLevel="2">
      <c r="A113" s="180" t="s">
        <v>311</v>
      </c>
      <c r="B113" s="184" t="s">
        <v>6</v>
      </c>
      <c r="C113" s="184" t="s">
        <v>6</v>
      </c>
      <c r="D113" s="184" t="s">
        <v>6</v>
      </c>
      <c r="E113" s="184" t="s">
        <v>312</v>
      </c>
      <c r="F113" s="184" t="s">
        <v>6</v>
      </c>
      <c r="G113" s="185">
        <v>3000000</v>
      </c>
      <c r="H113" s="185">
        <v>0</v>
      </c>
      <c r="I113" s="185">
        <v>0</v>
      </c>
      <c r="J113" s="185">
        <f t="shared" si="1"/>
        <v>3000000</v>
      </c>
      <c r="K113" s="181"/>
    </row>
    <row r="114" spans="1:11" ht="45" outlineLevel="3">
      <c r="A114" s="180" t="s">
        <v>272</v>
      </c>
      <c r="B114" s="184" t="s">
        <v>44</v>
      </c>
      <c r="C114" s="184" t="s">
        <v>6</v>
      </c>
      <c r="D114" s="184" t="s">
        <v>6</v>
      </c>
      <c r="E114" s="184" t="s">
        <v>312</v>
      </c>
      <c r="F114" s="184" t="s">
        <v>6</v>
      </c>
      <c r="G114" s="185">
        <v>3000000</v>
      </c>
      <c r="H114" s="185">
        <v>0</v>
      </c>
      <c r="I114" s="185">
        <v>0</v>
      </c>
      <c r="J114" s="185">
        <f t="shared" si="1"/>
        <v>3000000</v>
      </c>
      <c r="K114" s="181"/>
    </row>
    <row r="115" spans="1:11" outlineLevel="4">
      <c r="A115" s="180" t="s">
        <v>291</v>
      </c>
      <c r="B115" s="184" t="s">
        <v>44</v>
      </c>
      <c r="C115" s="184" t="s">
        <v>292</v>
      </c>
      <c r="D115" s="184" t="s">
        <v>293</v>
      </c>
      <c r="E115" s="184" t="s">
        <v>312</v>
      </c>
      <c r="F115" s="184" t="s">
        <v>6</v>
      </c>
      <c r="G115" s="185">
        <v>3000000</v>
      </c>
      <c r="H115" s="185">
        <v>0</v>
      </c>
      <c r="I115" s="185">
        <v>0</v>
      </c>
      <c r="J115" s="185">
        <f t="shared" si="1"/>
        <v>3000000</v>
      </c>
      <c r="K115" s="181"/>
    </row>
    <row r="116" spans="1:11" ht="45" outlineLevel="5">
      <c r="A116" s="180" t="s">
        <v>284</v>
      </c>
      <c r="B116" s="184" t="s">
        <v>44</v>
      </c>
      <c r="C116" s="184" t="s">
        <v>292</v>
      </c>
      <c r="D116" s="184" t="s">
        <v>293</v>
      </c>
      <c r="E116" s="184" t="s">
        <v>312</v>
      </c>
      <c r="F116" s="184" t="s">
        <v>285</v>
      </c>
      <c r="G116" s="185">
        <v>3000000</v>
      </c>
      <c r="H116" s="185">
        <v>0</v>
      </c>
      <c r="I116" s="185">
        <v>0</v>
      </c>
      <c r="J116" s="185">
        <f t="shared" si="1"/>
        <v>3000000</v>
      </c>
      <c r="K116" s="181"/>
    </row>
    <row r="117" spans="1:11">
      <c r="A117" s="183"/>
      <c r="B117" s="183"/>
      <c r="C117" s="183"/>
      <c r="D117" s="183"/>
      <c r="E117" s="183"/>
      <c r="F117" s="183"/>
      <c r="G117" s="183"/>
      <c r="H117" s="183"/>
      <c r="I117" s="183"/>
      <c r="J117" s="183"/>
    </row>
    <row r="119" spans="1:11" s="168" customFormat="1">
      <c r="A119" s="169" t="s">
        <v>237</v>
      </c>
      <c r="B119" s="169"/>
      <c r="C119" s="169"/>
      <c r="D119" s="169"/>
      <c r="E119" s="169"/>
      <c r="F119" s="169"/>
      <c r="G119" s="170"/>
      <c r="H119" s="170"/>
      <c r="I119" s="170"/>
      <c r="J119" s="170" t="s">
        <v>313</v>
      </c>
    </row>
  </sheetData>
  <mergeCells count="9">
    <mergeCell ref="A12:A13"/>
    <mergeCell ref="B12:F12"/>
    <mergeCell ref="G12:J12"/>
    <mergeCell ref="A10:J10"/>
    <mergeCell ref="H2:J2"/>
    <mergeCell ref="H3:J3"/>
    <mergeCell ref="H4:J4"/>
    <mergeCell ref="H7:J7"/>
    <mergeCell ref="A11:J11"/>
  </mergeCells>
  <printOptions horizontalCentered="1"/>
  <pageMargins left="0.39370078740157483" right="0.39370078740157483" top="0.98425196850393704" bottom="0.39370078740157483" header="0.39370078740157483" footer="0.39370078740157483"/>
  <pageSetup paperSize="9" scale="92" fitToHeight="0" orientation="landscape" blackAndWhite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U212"/>
  <sheetViews>
    <sheetView tabSelected="1" view="pageBreakPreview" zoomScaleNormal="100" zoomScaleSheetLayoutView="100" workbookViewId="0">
      <selection activeCell="I2" sqref="I2"/>
    </sheetView>
  </sheetViews>
  <sheetFormatPr defaultColWidth="9.140625" defaultRowHeight="15"/>
  <cols>
    <col min="1" max="1" width="18.7109375" style="69" bestFit="1" customWidth="1"/>
    <col min="2" max="2" width="40.85546875" style="16" customWidth="1"/>
    <col min="3" max="3" width="32.5703125" style="15" customWidth="1"/>
    <col min="4" max="6" width="15.5703125" style="16" hidden="1" customWidth="1"/>
    <col min="7" max="7" width="17.28515625" style="16" hidden="1" customWidth="1"/>
    <col min="8" max="9" width="9.140625" style="134" customWidth="1"/>
    <col min="10" max="11" width="14.28515625" style="134" customWidth="1"/>
    <col min="12" max="15" width="14.28515625" style="70" customWidth="1"/>
    <col min="16" max="19" width="15.42578125" style="118" bestFit="1" customWidth="1"/>
    <col min="20" max="20" width="13.7109375" style="70" bestFit="1" customWidth="1"/>
    <col min="21" max="21" width="9.140625" style="70"/>
    <col min="22" max="16384" width="9.140625" style="15"/>
  </cols>
  <sheetData>
    <row r="1" spans="1:21" ht="46.9" customHeight="1">
      <c r="E1" s="282" t="s">
        <v>355</v>
      </c>
      <c r="F1" s="282"/>
      <c r="G1" s="282"/>
    </row>
    <row r="2" spans="1:21" ht="78" customHeight="1">
      <c r="E2" s="243" t="s">
        <v>85</v>
      </c>
      <c r="F2" s="243"/>
      <c r="G2" s="243"/>
      <c r="Q2" s="272" t="s">
        <v>256</v>
      </c>
      <c r="R2" s="272"/>
      <c r="S2" s="272"/>
      <c r="T2" s="272"/>
      <c r="U2" s="160"/>
    </row>
    <row r="3" spans="1:21" ht="42.75" customHeight="1">
      <c r="A3" s="254" t="s">
        <v>362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160"/>
    </row>
    <row r="4" spans="1:21" ht="15" customHeight="1">
      <c r="A4" s="251" t="s">
        <v>86</v>
      </c>
      <c r="B4" s="247" t="s">
        <v>87</v>
      </c>
      <c r="C4" s="247" t="s">
        <v>88</v>
      </c>
      <c r="D4" s="247" t="s">
        <v>162</v>
      </c>
      <c r="E4" s="247"/>
      <c r="F4" s="247"/>
      <c r="G4" s="247"/>
      <c r="H4" s="251" t="s">
        <v>230</v>
      </c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73" t="s">
        <v>359</v>
      </c>
    </row>
    <row r="5" spans="1:21" ht="15" customHeight="1">
      <c r="A5" s="251"/>
      <c r="B5" s="247"/>
      <c r="C5" s="247"/>
      <c r="D5" s="247"/>
      <c r="E5" s="247"/>
      <c r="F5" s="247"/>
      <c r="G5" s="247"/>
      <c r="H5" s="251" t="s">
        <v>232</v>
      </c>
      <c r="I5" s="251"/>
      <c r="J5" s="251" t="s">
        <v>233</v>
      </c>
      <c r="K5" s="251"/>
      <c r="L5" s="251"/>
      <c r="M5" s="251"/>
      <c r="N5" s="251"/>
      <c r="O5" s="251"/>
      <c r="P5" s="251"/>
      <c r="Q5" s="251"/>
      <c r="R5" s="280" t="s">
        <v>46</v>
      </c>
      <c r="S5" s="280"/>
      <c r="T5" s="274"/>
    </row>
    <row r="6" spans="1:21" ht="15" customHeight="1">
      <c r="A6" s="251"/>
      <c r="B6" s="247"/>
      <c r="C6" s="247"/>
      <c r="D6" s="247"/>
      <c r="E6" s="247"/>
      <c r="F6" s="247"/>
      <c r="G6" s="247"/>
      <c r="H6" s="251"/>
      <c r="I6" s="251"/>
      <c r="J6" s="253" t="s">
        <v>234</v>
      </c>
      <c r="K6" s="253"/>
      <c r="L6" s="253" t="s">
        <v>235</v>
      </c>
      <c r="M6" s="253"/>
      <c r="N6" s="253" t="s">
        <v>236</v>
      </c>
      <c r="O6" s="253"/>
      <c r="P6" s="252" t="s">
        <v>223</v>
      </c>
      <c r="Q6" s="252"/>
      <c r="R6" s="280"/>
      <c r="S6" s="280"/>
      <c r="T6" s="274"/>
    </row>
    <row r="7" spans="1:21" ht="75" customHeight="1">
      <c r="A7" s="251"/>
      <c r="B7" s="247"/>
      <c r="C7" s="247"/>
      <c r="D7" s="131" t="s">
        <v>73</v>
      </c>
      <c r="E7" s="131" t="s">
        <v>74</v>
      </c>
      <c r="F7" s="131" t="s">
        <v>75</v>
      </c>
      <c r="G7" s="131" t="s">
        <v>5</v>
      </c>
      <c r="H7" s="132" t="s">
        <v>227</v>
      </c>
      <c r="I7" s="132" t="s">
        <v>226</v>
      </c>
      <c r="J7" s="132" t="s">
        <v>227</v>
      </c>
      <c r="K7" s="132" t="s">
        <v>226</v>
      </c>
      <c r="L7" s="132" t="s">
        <v>227</v>
      </c>
      <c r="M7" s="132" t="s">
        <v>226</v>
      </c>
      <c r="N7" s="132" t="s">
        <v>227</v>
      </c>
      <c r="O7" s="132" t="s">
        <v>226</v>
      </c>
      <c r="P7" s="110" t="s">
        <v>227</v>
      </c>
      <c r="Q7" s="110" t="s">
        <v>226</v>
      </c>
      <c r="R7" s="110" t="s">
        <v>224</v>
      </c>
      <c r="S7" s="110" t="s">
        <v>225</v>
      </c>
      <c r="T7" s="275"/>
    </row>
    <row r="8" spans="1:21" s="44" customFormat="1" ht="14.25" customHeight="1">
      <c r="A8" s="235" t="s">
        <v>81</v>
      </c>
      <c r="B8" s="235" t="s">
        <v>82</v>
      </c>
      <c r="C8" s="73" t="s">
        <v>89</v>
      </c>
      <c r="D8" s="74">
        <f>'Пр. 4 (ПП1.Дороги.2.Мер.)'!G19+'Пр. 5 (ПП2.БДД.2.Мер.)'!G18+ПП3.Трансп.2.Мер.!G11+'Пр. 6 (ПП4.Благ.2.Мер.)'!G18</f>
        <v>477277896.12000006</v>
      </c>
      <c r="E8" s="74">
        <f>'Пр. 4 (ПП1.Дороги.2.Мер.)'!H19+'Пр. 5 (ПП2.БДД.2.Мер.)'!H18+ПП3.Трансп.2.Мер.!H11+'Пр. 6 (ПП4.Благ.2.Мер.)'!H18</f>
        <v>249463054.18000001</v>
      </c>
      <c r="F8" s="74">
        <f>'Пр. 4 (ПП1.Дороги.2.Мер.)'!I19+'Пр. 5 (ПП2.БДД.2.Мер.)'!I18+ПП3.Трансп.2.Мер.!I11+'Пр. 6 (ПП4.Благ.2.Мер.)'!I18</f>
        <v>239558580</v>
      </c>
      <c r="G8" s="74">
        <f>'Пр. 4 (ПП1.Дороги.2.Мер.)'!J19+'Пр. 5 (ПП2.БДД.2.Мер.)'!J18+ПП3.Трансп.2.Мер.!J11+'Пр. 6 (ПП4.Благ.2.Мер.)'!J18</f>
        <v>966299530.29999995</v>
      </c>
      <c r="H8" s="162"/>
      <c r="I8" s="162"/>
      <c r="J8" s="162"/>
      <c r="K8" s="162"/>
      <c r="L8" s="136"/>
      <c r="M8" s="136"/>
      <c r="N8" s="136"/>
      <c r="O8" s="136"/>
      <c r="P8" s="102">
        <f>P15+P78+P141+P155</f>
        <v>477277896.12</v>
      </c>
      <c r="Q8" s="102">
        <f>Q15+Q78+Q141+Q155</f>
        <v>474838981.79000002</v>
      </c>
      <c r="R8" s="102">
        <f>R15+R78+R141+R155</f>
        <v>209520350.18000001</v>
      </c>
      <c r="S8" s="102">
        <f>S15+S78+S141+S155</f>
        <v>199615876</v>
      </c>
      <c r="T8" s="276"/>
      <c r="U8" s="159"/>
    </row>
    <row r="9" spans="1:21" s="44" customFormat="1">
      <c r="A9" s="235"/>
      <c r="B9" s="235"/>
      <c r="C9" s="73" t="s">
        <v>61</v>
      </c>
      <c r="D9" s="74"/>
      <c r="E9" s="74"/>
      <c r="F9" s="74"/>
      <c r="G9" s="74"/>
      <c r="H9" s="162"/>
      <c r="I9" s="162"/>
      <c r="J9" s="162"/>
      <c r="K9" s="162"/>
      <c r="L9" s="136"/>
      <c r="M9" s="136"/>
      <c r="N9" s="136"/>
      <c r="O9" s="136"/>
      <c r="P9" s="102"/>
      <c r="Q9" s="102"/>
      <c r="R9" s="102"/>
      <c r="S9" s="102"/>
      <c r="T9" s="277"/>
      <c r="U9" s="159"/>
    </row>
    <row r="10" spans="1:21" s="44" customFormat="1">
      <c r="A10" s="235"/>
      <c r="B10" s="235"/>
      <c r="C10" s="75" t="s">
        <v>60</v>
      </c>
      <c r="D10" s="74">
        <f t="shared" ref="D10:G14" si="0">D17+D80+D143+D157</f>
        <v>0</v>
      </c>
      <c r="E10" s="74">
        <f t="shared" si="0"/>
        <v>0</v>
      </c>
      <c r="F10" s="74">
        <f t="shared" si="0"/>
        <v>0</v>
      </c>
      <c r="G10" s="74">
        <f t="shared" si="0"/>
        <v>0</v>
      </c>
      <c r="H10" s="162"/>
      <c r="I10" s="162"/>
      <c r="J10" s="162"/>
      <c r="K10" s="162"/>
      <c r="L10" s="136"/>
      <c r="M10" s="136"/>
      <c r="N10" s="136"/>
      <c r="O10" s="136"/>
      <c r="P10" s="102"/>
      <c r="Q10" s="102"/>
      <c r="R10" s="102"/>
      <c r="S10" s="102"/>
      <c r="T10" s="277"/>
      <c r="U10" s="159"/>
    </row>
    <row r="11" spans="1:21" s="44" customFormat="1">
      <c r="A11" s="235"/>
      <c r="B11" s="235"/>
      <c r="C11" s="73" t="s">
        <v>62</v>
      </c>
      <c r="D11" s="74">
        <f t="shared" si="0"/>
        <v>89188700</v>
      </c>
      <c r="E11" s="74">
        <f t="shared" si="0"/>
        <v>0</v>
      </c>
      <c r="F11" s="74">
        <f t="shared" si="0"/>
        <v>0</v>
      </c>
      <c r="G11" s="74">
        <f t="shared" si="0"/>
        <v>89188700</v>
      </c>
      <c r="H11" s="162"/>
      <c r="I11" s="162"/>
      <c r="J11" s="162"/>
      <c r="K11" s="162"/>
      <c r="L11" s="136"/>
      <c r="M11" s="136"/>
      <c r="N11" s="136"/>
      <c r="O11" s="136"/>
      <c r="P11" s="102">
        <f>P18+P81+P158</f>
        <v>89095700</v>
      </c>
      <c r="Q11" s="102">
        <f>Q18+Q81+Q158</f>
        <v>89080684.459999993</v>
      </c>
      <c r="R11" s="102"/>
      <c r="S11" s="102"/>
      <c r="T11" s="277"/>
      <c r="U11" s="159"/>
    </row>
    <row r="12" spans="1:21" s="44" customFormat="1">
      <c r="A12" s="235"/>
      <c r="B12" s="235"/>
      <c r="C12" s="76" t="s">
        <v>63</v>
      </c>
      <c r="D12" s="74">
        <f t="shared" si="0"/>
        <v>0</v>
      </c>
      <c r="E12" s="74">
        <f t="shared" si="0"/>
        <v>0</v>
      </c>
      <c r="F12" s="74">
        <f t="shared" si="0"/>
        <v>0</v>
      </c>
      <c r="G12" s="74">
        <f t="shared" si="0"/>
        <v>0</v>
      </c>
      <c r="H12" s="162"/>
      <c r="I12" s="162"/>
      <c r="J12" s="162"/>
      <c r="K12" s="162"/>
      <c r="L12" s="136"/>
      <c r="M12" s="136"/>
      <c r="N12" s="136"/>
      <c r="O12" s="136"/>
      <c r="P12" s="102"/>
      <c r="Q12" s="102"/>
      <c r="R12" s="102"/>
      <c r="S12" s="102"/>
      <c r="T12" s="277"/>
      <c r="U12" s="159"/>
    </row>
    <row r="13" spans="1:21" s="44" customFormat="1">
      <c r="A13" s="235"/>
      <c r="B13" s="235"/>
      <c r="C13" s="73" t="s">
        <v>64</v>
      </c>
      <c r="D13" s="74">
        <f t="shared" si="0"/>
        <v>388182196.12</v>
      </c>
      <c r="E13" s="74">
        <f t="shared" si="0"/>
        <v>209520350.18000001</v>
      </c>
      <c r="F13" s="74">
        <f t="shared" si="0"/>
        <v>199615876</v>
      </c>
      <c r="G13" s="74">
        <f t="shared" si="0"/>
        <v>797318422.29999995</v>
      </c>
      <c r="H13" s="162"/>
      <c r="I13" s="162"/>
      <c r="J13" s="162"/>
      <c r="K13" s="162"/>
      <c r="L13" s="136"/>
      <c r="M13" s="136"/>
      <c r="N13" s="136"/>
      <c r="O13" s="136"/>
      <c r="P13" s="102">
        <f t="shared" ref="P13:S13" si="1">P20+P83+P146+P160</f>
        <v>388182196.12</v>
      </c>
      <c r="Q13" s="102">
        <f t="shared" si="1"/>
        <v>385758297.33000004</v>
      </c>
      <c r="R13" s="102">
        <f t="shared" si="1"/>
        <v>209520350.18000001</v>
      </c>
      <c r="S13" s="102">
        <f t="shared" si="1"/>
        <v>199615876</v>
      </c>
      <c r="T13" s="277"/>
      <c r="U13" s="159"/>
    </row>
    <row r="14" spans="1:21" s="44" customFormat="1">
      <c r="A14" s="235"/>
      <c r="B14" s="235"/>
      <c r="C14" s="73" t="s">
        <v>65</v>
      </c>
      <c r="D14" s="74">
        <f t="shared" si="0"/>
        <v>0</v>
      </c>
      <c r="E14" s="74">
        <f t="shared" si="0"/>
        <v>0</v>
      </c>
      <c r="F14" s="74">
        <f t="shared" si="0"/>
        <v>0</v>
      </c>
      <c r="G14" s="74">
        <f t="shared" si="0"/>
        <v>0</v>
      </c>
      <c r="H14" s="162"/>
      <c r="I14" s="162"/>
      <c r="J14" s="162"/>
      <c r="K14" s="162"/>
      <c r="L14" s="136"/>
      <c r="M14" s="136"/>
      <c r="N14" s="136"/>
      <c r="O14" s="136"/>
      <c r="P14" s="102"/>
      <c r="Q14" s="102"/>
      <c r="R14" s="102"/>
      <c r="S14" s="102"/>
      <c r="T14" s="278"/>
      <c r="U14" s="159"/>
    </row>
    <row r="15" spans="1:21" s="45" customFormat="1">
      <c r="A15" s="235" t="s">
        <v>8</v>
      </c>
      <c r="B15" s="235" t="s">
        <v>126</v>
      </c>
      <c r="C15" s="73" t="s">
        <v>89</v>
      </c>
      <c r="D15" s="74">
        <f>'Пр. 4 (ПП1.Дороги.2.Мер.)'!G19</f>
        <v>345401118.16000003</v>
      </c>
      <c r="E15" s="74">
        <f>'Пр. 4 (ПП1.Дороги.2.Мер.)'!H19</f>
        <v>122281627.18000001</v>
      </c>
      <c r="F15" s="74">
        <f>'Пр. 4 (ПП1.Дороги.2.Мер.)'!I19</f>
        <v>112377153</v>
      </c>
      <c r="G15" s="74">
        <f>'Пр. 4 (ПП1.Дороги.2.Мер.)'!J19</f>
        <v>580059898.34000003</v>
      </c>
      <c r="H15" s="162"/>
      <c r="I15" s="162"/>
      <c r="J15" s="162">
        <f>IF((SUM(J17:J21))&gt;0,SUM(J17:J21),"")</f>
        <v>50694182.210000001</v>
      </c>
      <c r="K15" s="162">
        <f t="shared" ref="K15:S15" si="2">IF((SUM(K17:K21))&gt;0,SUM(K17:K21),"")</f>
        <v>50271442.100000001</v>
      </c>
      <c r="L15" s="162">
        <f t="shared" si="2"/>
        <v>146964695.14000002</v>
      </c>
      <c r="M15" s="162">
        <f t="shared" si="2"/>
        <v>139854824.07999998</v>
      </c>
      <c r="N15" s="162">
        <f t="shared" si="2"/>
        <v>235217276.50999999</v>
      </c>
      <c r="O15" s="162">
        <f t="shared" si="2"/>
        <v>228815852.36000001</v>
      </c>
      <c r="P15" s="165">
        <f>IF((SUM(P17:P21))&gt;0,SUM(P17:P21),"")</f>
        <v>345401118.15999997</v>
      </c>
      <c r="Q15" s="165">
        <f t="shared" si="2"/>
        <v>344112755.09000003</v>
      </c>
      <c r="R15" s="165">
        <f t="shared" si="2"/>
        <v>82338923.180000007</v>
      </c>
      <c r="S15" s="165">
        <f t="shared" si="2"/>
        <v>72434449</v>
      </c>
      <c r="T15" s="269"/>
      <c r="U15" s="159"/>
    </row>
    <row r="16" spans="1:21" s="45" customFormat="1">
      <c r="A16" s="235"/>
      <c r="B16" s="235"/>
      <c r="C16" s="73" t="s">
        <v>61</v>
      </c>
      <c r="D16" s="74"/>
      <c r="E16" s="74"/>
      <c r="F16" s="74"/>
      <c r="G16" s="74"/>
      <c r="H16" s="162"/>
      <c r="I16" s="162"/>
      <c r="J16" s="162"/>
      <c r="K16" s="162"/>
      <c r="L16" s="136"/>
      <c r="M16" s="136"/>
      <c r="N16" s="136"/>
      <c r="O16" s="136"/>
      <c r="P16" s="102"/>
      <c r="Q16" s="102"/>
      <c r="R16" s="102"/>
      <c r="S16" s="102"/>
      <c r="T16" s="270"/>
      <c r="U16" s="159"/>
    </row>
    <row r="17" spans="1:21" s="45" customFormat="1">
      <c r="A17" s="235"/>
      <c r="B17" s="235"/>
      <c r="C17" s="75" t="s">
        <v>60</v>
      </c>
      <c r="D17" s="74">
        <f>D24+D38+D45</f>
        <v>0</v>
      </c>
      <c r="E17" s="74">
        <f>E24+E38+E45</f>
        <v>0</v>
      </c>
      <c r="F17" s="74">
        <f>F24+F38+F45</f>
        <v>0</v>
      </c>
      <c r="G17" s="74">
        <f>G24+G38+G45</f>
        <v>0</v>
      </c>
      <c r="H17" s="162"/>
      <c r="I17" s="162"/>
      <c r="J17" s="162" t="str">
        <f t="shared" ref="J17:S17" si="3">IF((J24+J31+J38+J45+J52+J59+J66+J73)&gt;0,J24+J31+J38+J45+J52+J59+J66+J73,"")</f>
        <v/>
      </c>
      <c r="K17" s="162" t="str">
        <f t="shared" si="3"/>
        <v/>
      </c>
      <c r="L17" s="162" t="str">
        <f t="shared" si="3"/>
        <v/>
      </c>
      <c r="M17" s="162" t="str">
        <f t="shared" si="3"/>
        <v/>
      </c>
      <c r="N17" s="162" t="str">
        <f t="shared" si="3"/>
        <v/>
      </c>
      <c r="O17" s="162" t="str">
        <f t="shared" si="3"/>
        <v/>
      </c>
      <c r="P17" s="165" t="str">
        <f t="shared" si="3"/>
        <v/>
      </c>
      <c r="Q17" s="165" t="str">
        <f t="shared" si="3"/>
        <v/>
      </c>
      <c r="R17" s="165" t="str">
        <f t="shared" si="3"/>
        <v/>
      </c>
      <c r="S17" s="165" t="str">
        <f t="shared" si="3"/>
        <v/>
      </c>
      <c r="T17" s="270"/>
      <c r="U17" s="159"/>
    </row>
    <row r="18" spans="1:21" s="45" customFormat="1">
      <c r="A18" s="235"/>
      <c r="B18" s="235"/>
      <c r="C18" s="73" t="s">
        <v>62</v>
      </c>
      <c r="D18" s="74">
        <f>D53+D74</f>
        <v>85583900</v>
      </c>
      <c r="E18" s="74">
        <f t="shared" ref="E18:G18" si="4">E53+E74</f>
        <v>0</v>
      </c>
      <c r="F18" s="74">
        <f t="shared" si="4"/>
        <v>0</v>
      </c>
      <c r="G18" s="74">
        <f t="shared" si="4"/>
        <v>85583900</v>
      </c>
      <c r="H18" s="162"/>
      <c r="I18" s="162"/>
      <c r="J18" s="162">
        <f t="shared" ref="J18:S18" si="5">IF((J25+J32+J39+J46+J53+J60+J67+J74)&gt;0,J25+J32+J39+J46+J53+J60+J67+J74,"")</f>
        <v>8502495</v>
      </c>
      <c r="K18" s="162">
        <f t="shared" si="5"/>
        <v>8502495</v>
      </c>
      <c r="L18" s="162">
        <f t="shared" si="5"/>
        <v>22761241.440000001</v>
      </c>
      <c r="M18" s="162">
        <f t="shared" si="5"/>
        <v>22761241.440000001</v>
      </c>
      <c r="N18" s="162">
        <f t="shared" si="5"/>
        <v>48981360.359999999</v>
      </c>
      <c r="O18" s="162">
        <f t="shared" si="5"/>
        <v>48712992.390000001</v>
      </c>
      <c r="P18" s="165">
        <f t="shared" si="5"/>
        <v>85583900</v>
      </c>
      <c r="Q18" s="165">
        <f t="shared" si="5"/>
        <v>85583900</v>
      </c>
      <c r="R18" s="165" t="str">
        <f t="shared" si="5"/>
        <v/>
      </c>
      <c r="S18" s="165" t="str">
        <f t="shared" si="5"/>
        <v/>
      </c>
      <c r="T18" s="270"/>
      <c r="U18" s="159"/>
    </row>
    <row r="19" spans="1:21" s="45" customFormat="1">
      <c r="A19" s="235"/>
      <c r="B19" s="235"/>
      <c r="C19" s="76" t="s">
        <v>63</v>
      </c>
      <c r="D19" s="74">
        <f>D26+D40+D47</f>
        <v>0</v>
      </c>
      <c r="E19" s="74">
        <f>E26+E40+E47</f>
        <v>0</v>
      </c>
      <c r="F19" s="74">
        <f>F26+F40+F47</f>
        <v>0</v>
      </c>
      <c r="G19" s="74">
        <f>G26+G40+G47</f>
        <v>0</v>
      </c>
      <c r="H19" s="162"/>
      <c r="I19" s="162"/>
      <c r="J19" s="162" t="str">
        <f t="shared" ref="J19:S19" si="6">IF((J26+J33+J40+J47+J54+J61+J68+J75)&gt;0,J26+J33+J40+J47+J54+J61+J68+J75,"")</f>
        <v/>
      </c>
      <c r="K19" s="162" t="str">
        <f t="shared" si="6"/>
        <v/>
      </c>
      <c r="L19" s="162" t="str">
        <f t="shared" si="6"/>
        <v/>
      </c>
      <c r="M19" s="162" t="str">
        <f t="shared" si="6"/>
        <v/>
      </c>
      <c r="N19" s="162" t="str">
        <f t="shared" si="6"/>
        <v/>
      </c>
      <c r="O19" s="162" t="str">
        <f t="shared" si="6"/>
        <v/>
      </c>
      <c r="P19" s="165" t="str">
        <f t="shared" si="6"/>
        <v/>
      </c>
      <c r="Q19" s="165" t="str">
        <f t="shared" si="6"/>
        <v/>
      </c>
      <c r="R19" s="165" t="str">
        <f t="shared" si="6"/>
        <v/>
      </c>
      <c r="S19" s="165" t="str">
        <f t="shared" si="6"/>
        <v/>
      </c>
      <c r="T19" s="270"/>
      <c r="U19" s="159"/>
    </row>
    <row r="20" spans="1:21" s="45" customFormat="1">
      <c r="A20" s="235"/>
      <c r="B20" s="235"/>
      <c r="C20" s="73" t="s">
        <v>64</v>
      </c>
      <c r="D20" s="74">
        <f>D27+D34+D41+D48+D55+D62+D69+D76</f>
        <v>259817218.16</v>
      </c>
      <c r="E20" s="74">
        <f t="shared" ref="E20:G20" si="7">E27+E34+E41+E48+E55+E62+E69+E76</f>
        <v>82338923.180000007</v>
      </c>
      <c r="F20" s="74">
        <f t="shared" si="7"/>
        <v>72434449</v>
      </c>
      <c r="G20" s="74">
        <f t="shared" si="7"/>
        <v>414590590.34000003</v>
      </c>
      <c r="H20" s="162"/>
      <c r="I20" s="162"/>
      <c r="J20" s="162">
        <f t="shared" ref="J20:S20" si="8">IF((J27+J34+J41+J48+J55+J62+J69+J76)&gt;0,J27+J34+J41+J48+J55+J62+J69+J76,"")</f>
        <v>42191687.210000001</v>
      </c>
      <c r="K20" s="162">
        <f t="shared" si="8"/>
        <v>41768947.100000001</v>
      </c>
      <c r="L20" s="162">
        <f t="shared" si="8"/>
        <v>124203453.7</v>
      </c>
      <c r="M20" s="162">
        <f t="shared" si="8"/>
        <v>117093582.63999999</v>
      </c>
      <c r="N20" s="162">
        <f t="shared" si="8"/>
        <v>186235916.14999998</v>
      </c>
      <c r="O20" s="162">
        <f t="shared" si="8"/>
        <v>180102859.97</v>
      </c>
      <c r="P20" s="165">
        <f t="shared" si="8"/>
        <v>259817218.16</v>
      </c>
      <c r="Q20" s="165">
        <f t="shared" si="8"/>
        <v>258528855.09</v>
      </c>
      <c r="R20" s="165">
        <f t="shared" si="8"/>
        <v>82338923.180000007</v>
      </c>
      <c r="S20" s="165">
        <f t="shared" si="8"/>
        <v>72434449</v>
      </c>
      <c r="T20" s="270"/>
      <c r="U20" s="159"/>
    </row>
    <row r="21" spans="1:21" s="45" customFormat="1">
      <c r="A21" s="235"/>
      <c r="B21" s="235"/>
      <c r="C21" s="73" t="s">
        <v>65</v>
      </c>
      <c r="D21" s="74">
        <f>D28+D42+D49</f>
        <v>0</v>
      </c>
      <c r="E21" s="74">
        <f>E28+E42+E49</f>
        <v>0</v>
      </c>
      <c r="F21" s="74">
        <f>F28+F42+F49</f>
        <v>0</v>
      </c>
      <c r="G21" s="74">
        <f>G28+G42+G49</f>
        <v>0</v>
      </c>
      <c r="H21" s="162"/>
      <c r="I21" s="162"/>
      <c r="J21" s="162" t="str">
        <f t="shared" ref="J21:S21" si="9">IF((J28+J35+J42+J49+J56+J63+J70+J77)&gt;0,J28+J35+J42+J49+J56+J63+J70+J77,"")</f>
        <v/>
      </c>
      <c r="K21" s="162" t="str">
        <f t="shared" si="9"/>
        <v/>
      </c>
      <c r="L21" s="162" t="str">
        <f t="shared" si="9"/>
        <v/>
      </c>
      <c r="M21" s="162" t="str">
        <f t="shared" si="9"/>
        <v/>
      </c>
      <c r="N21" s="162" t="str">
        <f t="shared" si="9"/>
        <v/>
      </c>
      <c r="O21" s="162" t="str">
        <f t="shared" si="9"/>
        <v/>
      </c>
      <c r="P21" s="165" t="str">
        <f t="shared" si="9"/>
        <v/>
      </c>
      <c r="Q21" s="165" t="str">
        <f t="shared" si="9"/>
        <v/>
      </c>
      <c r="R21" s="165" t="str">
        <f t="shared" si="9"/>
        <v/>
      </c>
      <c r="S21" s="165" t="str">
        <f t="shared" si="9"/>
        <v/>
      </c>
      <c r="T21" s="271"/>
      <c r="U21" s="159"/>
    </row>
    <row r="22" spans="1:21" hidden="1">
      <c r="A22" s="251" t="s">
        <v>35</v>
      </c>
      <c r="B22" s="247" t="str">
        <f>'Пр. 4 (ПП1.Дороги.2.Мер.)'!A10</f>
        <v>1.2. Софинансирование расходов на 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v>
      </c>
      <c r="C22" s="17" t="s">
        <v>89</v>
      </c>
      <c r="D22" s="38">
        <f>D24+D25+D26+D27+D28</f>
        <v>70444449</v>
      </c>
      <c r="E22" s="38">
        <f t="shared" ref="E22:G22" si="10">E24+E25+E26+E27+E28</f>
        <v>72434449</v>
      </c>
      <c r="F22" s="38">
        <f t="shared" si="10"/>
        <v>72434449</v>
      </c>
      <c r="G22" s="38">
        <f t="shared" si="10"/>
        <v>215313347</v>
      </c>
      <c r="H22" s="163"/>
      <c r="I22" s="163"/>
      <c r="J22" s="164">
        <f>SUM(J23:J28)</f>
        <v>30280338.129999999</v>
      </c>
      <c r="K22" s="164">
        <f t="shared" ref="K22:S22" si="11">SUM(K23:K28)</f>
        <v>29857732.960000001</v>
      </c>
      <c r="L22" s="164">
        <f t="shared" si="11"/>
        <v>52220677.899999999</v>
      </c>
      <c r="M22" s="164">
        <f t="shared" si="11"/>
        <v>52220677</v>
      </c>
      <c r="N22" s="164">
        <f t="shared" si="11"/>
        <v>62523965.020000003</v>
      </c>
      <c r="O22" s="164">
        <f t="shared" si="11"/>
        <v>62523965.020000003</v>
      </c>
      <c r="P22" s="164">
        <f t="shared" si="11"/>
        <v>70444449</v>
      </c>
      <c r="Q22" s="164">
        <f t="shared" si="11"/>
        <v>70442941.609999999</v>
      </c>
      <c r="R22" s="164">
        <f t="shared" si="11"/>
        <v>72434449</v>
      </c>
      <c r="S22" s="164">
        <f t="shared" si="11"/>
        <v>72434449</v>
      </c>
      <c r="T22" s="229"/>
    </row>
    <row r="23" spans="1:21" hidden="1">
      <c r="A23" s="281"/>
      <c r="B23" s="247"/>
      <c r="C23" s="17" t="s">
        <v>61</v>
      </c>
      <c r="D23" s="38"/>
      <c r="E23" s="38"/>
      <c r="F23" s="38"/>
      <c r="G23" s="38"/>
      <c r="H23" s="163"/>
      <c r="I23" s="163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230"/>
    </row>
    <row r="24" spans="1:21" hidden="1">
      <c r="A24" s="281"/>
      <c r="B24" s="247"/>
      <c r="C24" s="18" t="s">
        <v>60</v>
      </c>
      <c r="D24" s="38">
        <v>0</v>
      </c>
      <c r="E24" s="38">
        <v>0</v>
      </c>
      <c r="F24" s="38">
        <v>0</v>
      </c>
      <c r="G24" s="38">
        <v>0</v>
      </c>
      <c r="H24" s="163"/>
      <c r="I24" s="163"/>
      <c r="J24" s="163"/>
      <c r="K24" s="163"/>
      <c r="L24" s="133"/>
      <c r="M24" s="133"/>
      <c r="N24" s="133"/>
      <c r="O24" s="133"/>
      <c r="P24" s="108"/>
      <c r="Q24" s="108"/>
      <c r="R24" s="108"/>
      <c r="S24" s="108"/>
      <c r="T24" s="230"/>
    </row>
    <row r="25" spans="1:21" hidden="1">
      <c r="A25" s="281"/>
      <c r="B25" s="247"/>
      <c r="C25" s="17" t="s">
        <v>62</v>
      </c>
      <c r="D25" s="39">
        <v>0</v>
      </c>
      <c r="E25" s="39">
        <v>0</v>
      </c>
      <c r="F25" s="39">
        <v>0</v>
      </c>
      <c r="G25" s="39">
        <v>0</v>
      </c>
      <c r="H25" s="163"/>
      <c r="I25" s="163"/>
      <c r="J25" s="163"/>
      <c r="K25" s="163"/>
      <c r="L25" s="136"/>
      <c r="M25" s="136"/>
      <c r="N25" s="136"/>
      <c r="O25" s="136"/>
      <c r="P25" s="102"/>
      <c r="Q25" s="102"/>
      <c r="R25" s="108"/>
      <c r="S25" s="108"/>
      <c r="T25" s="230"/>
    </row>
    <row r="26" spans="1:21" hidden="1">
      <c r="A26" s="281"/>
      <c r="B26" s="247"/>
      <c r="C26" s="17" t="s">
        <v>63</v>
      </c>
      <c r="D26" s="38">
        <v>0</v>
      </c>
      <c r="E26" s="38">
        <v>0</v>
      </c>
      <c r="F26" s="38">
        <v>0</v>
      </c>
      <c r="G26" s="38">
        <v>0</v>
      </c>
      <c r="H26" s="163"/>
      <c r="I26" s="163"/>
      <c r="J26" s="163"/>
      <c r="K26" s="163"/>
      <c r="L26" s="136"/>
      <c r="M26" s="136"/>
      <c r="N26" s="136"/>
      <c r="O26" s="136"/>
      <c r="P26" s="102"/>
      <c r="Q26" s="102"/>
      <c r="R26" s="108"/>
      <c r="S26" s="108"/>
      <c r="T26" s="230"/>
    </row>
    <row r="27" spans="1:21" hidden="1">
      <c r="A27" s="281"/>
      <c r="B27" s="247"/>
      <c r="C27" s="17" t="s">
        <v>64</v>
      </c>
      <c r="D27" s="39">
        <f>'Пр. 4 (ПП1.Дороги.2.Мер.)'!G10</f>
        <v>70444449</v>
      </c>
      <c r="E27" s="39">
        <f>'Пр. 4 (ПП1.Дороги.2.Мер.)'!H10</f>
        <v>72434449</v>
      </c>
      <c r="F27" s="39">
        <f>'Пр. 4 (ПП1.Дороги.2.Мер.)'!I10</f>
        <v>72434449</v>
      </c>
      <c r="G27" s="39">
        <f>'Пр. 4 (ПП1.Дороги.2.Мер.)'!J10</f>
        <v>215313347</v>
      </c>
      <c r="H27" s="163"/>
      <c r="I27" s="163"/>
      <c r="J27" s="164">
        <f>'Пр.2 (2. Распределение)'!N16</f>
        <v>30280338.129999999</v>
      </c>
      <c r="K27" s="164">
        <f>'Пр.2 (2. Распределение)'!O16</f>
        <v>29857732.960000001</v>
      </c>
      <c r="L27" s="164">
        <f>'Пр.2 (2. Распределение)'!P16</f>
        <v>52220677.899999999</v>
      </c>
      <c r="M27" s="164">
        <f>'Пр.2 (2. Распределение)'!Q16</f>
        <v>52220677</v>
      </c>
      <c r="N27" s="164">
        <f>'Пр.2 (2. Распределение)'!R16</f>
        <v>62523965.020000003</v>
      </c>
      <c r="O27" s="164">
        <f>'Пр.2 (2. Распределение)'!S16</f>
        <v>62523965.020000003</v>
      </c>
      <c r="P27" s="164">
        <f>'Пр.2 (2. Распределение)'!T16</f>
        <v>70444449</v>
      </c>
      <c r="Q27" s="164">
        <f>'Пр.2 (2. Распределение)'!U16</f>
        <v>70442941.609999999</v>
      </c>
      <c r="R27" s="164">
        <f>'Пр.2 (2. Распределение)'!V16</f>
        <v>72434449</v>
      </c>
      <c r="S27" s="164">
        <f>'Пр.2 (2. Распределение)'!W16</f>
        <v>72434449</v>
      </c>
      <c r="T27" s="230"/>
    </row>
    <row r="28" spans="1:21" hidden="1">
      <c r="A28" s="281"/>
      <c r="B28" s="247"/>
      <c r="C28" s="17" t="s">
        <v>65</v>
      </c>
      <c r="D28" s="38">
        <v>0</v>
      </c>
      <c r="E28" s="38">
        <v>0</v>
      </c>
      <c r="F28" s="38">
        <v>0</v>
      </c>
      <c r="G28" s="38">
        <v>0</v>
      </c>
      <c r="H28" s="163"/>
      <c r="I28" s="163"/>
      <c r="J28" s="163"/>
      <c r="K28" s="163"/>
      <c r="L28" s="136"/>
      <c r="M28" s="136"/>
      <c r="N28" s="136"/>
      <c r="O28" s="136"/>
      <c r="P28" s="102"/>
      <c r="Q28" s="102"/>
      <c r="R28" s="108"/>
      <c r="S28" s="108"/>
      <c r="T28" s="231"/>
    </row>
    <row r="29" spans="1:21" hidden="1">
      <c r="A29" s="251" t="s">
        <v>36</v>
      </c>
      <c r="B29" s="247" t="str">
        <f>'Пр. 4 (ПП1.Дороги.2.Мер.)'!A12</f>
        <v>1.4. Расходы на 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v>
      </c>
      <c r="C29" s="17" t="s">
        <v>89</v>
      </c>
      <c r="D29" s="38">
        <f>D31+D32+D33+D34+D35</f>
        <v>39942704</v>
      </c>
      <c r="E29" s="38">
        <f t="shared" ref="E29:G29" si="12">E31+E32+E33+E34+E35</f>
        <v>0</v>
      </c>
      <c r="F29" s="38">
        <f t="shared" si="12"/>
        <v>0</v>
      </c>
      <c r="G29" s="38">
        <f t="shared" si="12"/>
        <v>39942704</v>
      </c>
      <c r="H29" s="163"/>
      <c r="I29" s="163"/>
      <c r="J29" s="164">
        <f>J34</f>
        <v>1911349.08</v>
      </c>
      <c r="K29" s="164">
        <f t="shared" ref="K29:S29" si="13">K34</f>
        <v>1911214.14</v>
      </c>
      <c r="L29" s="164">
        <f t="shared" si="13"/>
        <v>23333543.5</v>
      </c>
      <c r="M29" s="164">
        <f t="shared" si="13"/>
        <v>23333538.850000001</v>
      </c>
      <c r="N29" s="164">
        <f t="shared" si="13"/>
        <v>34917734.759999998</v>
      </c>
      <c r="O29" s="164">
        <f t="shared" si="13"/>
        <v>34724513.920000002</v>
      </c>
      <c r="P29" s="164">
        <f t="shared" si="13"/>
        <v>39942704</v>
      </c>
      <c r="Q29" s="164">
        <f t="shared" si="13"/>
        <v>39942703.979999997</v>
      </c>
      <c r="R29" s="164">
        <f t="shared" si="13"/>
        <v>0</v>
      </c>
      <c r="S29" s="164">
        <f t="shared" si="13"/>
        <v>0</v>
      </c>
      <c r="T29" s="263"/>
    </row>
    <row r="30" spans="1:21" hidden="1">
      <c r="A30" s="281"/>
      <c r="B30" s="247"/>
      <c r="C30" s="17" t="s">
        <v>61</v>
      </c>
      <c r="D30" s="38"/>
      <c r="E30" s="38"/>
      <c r="F30" s="38"/>
      <c r="G30" s="38"/>
      <c r="H30" s="163"/>
      <c r="I30" s="163"/>
      <c r="J30" s="163"/>
      <c r="K30" s="163"/>
      <c r="L30" s="133"/>
      <c r="M30" s="133"/>
      <c r="N30" s="133"/>
      <c r="O30" s="133"/>
      <c r="P30" s="108"/>
      <c r="Q30" s="108"/>
      <c r="R30" s="108"/>
      <c r="S30" s="108"/>
      <c r="T30" s="264"/>
    </row>
    <row r="31" spans="1:21" hidden="1">
      <c r="A31" s="281"/>
      <c r="B31" s="247"/>
      <c r="C31" s="18" t="s">
        <v>60</v>
      </c>
      <c r="D31" s="38">
        <v>0</v>
      </c>
      <c r="E31" s="38">
        <v>0</v>
      </c>
      <c r="F31" s="38">
        <v>0</v>
      </c>
      <c r="G31" s="38">
        <v>0</v>
      </c>
      <c r="H31" s="163"/>
      <c r="I31" s="163"/>
      <c r="J31" s="163"/>
      <c r="K31" s="163"/>
      <c r="L31" s="133"/>
      <c r="M31" s="133"/>
      <c r="N31" s="133"/>
      <c r="O31" s="133"/>
      <c r="P31" s="108"/>
      <c r="Q31" s="108"/>
      <c r="R31" s="108"/>
      <c r="S31" s="108"/>
      <c r="T31" s="264"/>
    </row>
    <row r="32" spans="1:21" hidden="1">
      <c r="A32" s="281"/>
      <c r="B32" s="247"/>
      <c r="C32" s="17" t="s">
        <v>62</v>
      </c>
      <c r="D32" s="38">
        <v>0</v>
      </c>
      <c r="E32" s="38">
        <v>0</v>
      </c>
      <c r="F32" s="38">
        <v>0</v>
      </c>
      <c r="G32" s="38">
        <v>0</v>
      </c>
      <c r="H32" s="163"/>
      <c r="I32" s="163"/>
      <c r="J32" s="163"/>
      <c r="K32" s="163"/>
      <c r="L32" s="133"/>
      <c r="M32" s="133"/>
      <c r="N32" s="133"/>
      <c r="O32" s="133"/>
      <c r="P32" s="108"/>
      <c r="Q32" s="108"/>
      <c r="R32" s="108"/>
      <c r="S32" s="108"/>
      <c r="T32" s="264"/>
    </row>
    <row r="33" spans="1:20" hidden="1">
      <c r="A33" s="281"/>
      <c r="B33" s="247"/>
      <c r="C33" s="17" t="s">
        <v>63</v>
      </c>
      <c r="D33" s="38">
        <v>0</v>
      </c>
      <c r="E33" s="38">
        <v>0</v>
      </c>
      <c r="F33" s="38">
        <v>0</v>
      </c>
      <c r="G33" s="38">
        <v>0</v>
      </c>
      <c r="H33" s="163"/>
      <c r="I33" s="163"/>
      <c r="J33" s="163"/>
      <c r="K33" s="163"/>
      <c r="L33" s="133"/>
      <c r="M33" s="133"/>
      <c r="N33" s="133"/>
      <c r="O33" s="133"/>
      <c r="P33" s="108"/>
      <c r="Q33" s="108"/>
      <c r="R33" s="108"/>
      <c r="S33" s="108"/>
      <c r="T33" s="264"/>
    </row>
    <row r="34" spans="1:20" hidden="1">
      <c r="A34" s="281"/>
      <c r="B34" s="247"/>
      <c r="C34" s="17" t="s">
        <v>64</v>
      </c>
      <c r="D34" s="39">
        <f>'Пр. 4 (ПП1.Дороги.2.Мер.)'!G12</f>
        <v>39942704</v>
      </c>
      <c r="E34" s="39">
        <f>'Пр. 4 (ПП1.Дороги.2.Мер.)'!H12</f>
        <v>0</v>
      </c>
      <c r="F34" s="39">
        <f>'Пр. 4 (ПП1.Дороги.2.Мер.)'!I12</f>
        <v>0</v>
      </c>
      <c r="G34" s="39">
        <f>'Пр. 4 (ПП1.Дороги.2.Мер.)'!J12</f>
        <v>39942704</v>
      </c>
      <c r="H34" s="163"/>
      <c r="I34" s="163"/>
      <c r="J34" s="164">
        <f>'Пр.2 (2. Распределение)'!N19</f>
        <v>1911349.08</v>
      </c>
      <c r="K34" s="164">
        <f>'Пр.2 (2. Распределение)'!O19</f>
        <v>1911214.14</v>
      </c>
      <c r="L34" s="164">
        <f>'Пр.2 (2. Распределение)'!P19</f>
        <v>23333543.5</v>
      </c>
      <c r="M34" s="164">
        <f>'Пр.2 (2. Распределение)'!Q19</f>
        <v>23333538.850000001</v>
      </c>
      <c r="N34" s="164">
        <f>'Пр.2 (2. Распределение)'!R19</f>
        <v>34917734.759999998</v>
      </c>
      <c r="O34" s="164">
        <f>'Пр.2 (2. Распределение)'!S19</f>
        <v>34724513.920000002</v>
      </c>
      <c r="P34" s="164">
        <f>'Пр.2 (2. Распределение)'!T19</f>
        <v>39942704</v>
      </c>
      <c r="Q34" s="164">
        <f>'Пр.2 (2. Распределение)'!U19</f>
        <v>39942703.979999997</v>
      </c>
      <c r="R34" s="164">
        <f>'Пр.2 (2. Распределение)'!V19</f>
        <v>0</v>
      </c>
      <c r="S34" s="164">
        <f>'Пр.2 (2. Распределение)'!W19</f>
        <v>0</v>
      </c>
      <c r="T34" s="264"/>
    </row>
    <row r="35" spans="1:20" hidden="1">
      <c r="A35" s="281"/>
      <c r="B35" s="247"/>
      <c r="C35" s="17" t="s">
        <v>65</v>
      </c>
      <c r="D35" s="38">
        <v>0</v>
      </c>
      <c r="E35" s="38">
        <v>0</v>
      </c>
      <c r="F35" s="38">
        <v>0</v>
      </c>
      <c r="G35" s="38">
        <v>0</v>
      </c>
      <c r="H35" s="163"/>
      <c r="I35" s="163"/>
      <c r="J35" s="163"/>
      <c r="K35" s="163"/>
      <c r="L35" s="133"/>
      <c r="M35" s="133"/>
      <c r="N35" s="133"/>
      <c r="O35" s="133"/>
      <c r="P35" s="108"/>
      <c r="Q35" s="108"/>
      <c r="R35" s="108"/>
      <c r="S35" s="108"/>
      <c r="T35" s="265"/>
    </row>
    <row r="36" spans="1:20" hidden="1">
      <c r="A36" s="251" t="s">
        <v>37</v>
      </c>
      <c r="B36" s="247" t="str">
        <f>'Пр. 4 (ПП1.Дороги.2.Мер.)'!A14</f>
        <v>2.1. Реконструкция автомобильной дороги ул. Красноярская (от КПП-1 - ул. Промышленная) за счет средств муниципального дорожного фонда</v>
      </c>
      <c r="C36" s="17" t="s">
        <v>89</v>
      </c>
      <c r="D36" s="38">
        <f>D38+D39+D40+D41+D42</f>
        <v>126350841.67</v>
      </c>
      <c r="E36" s="38">
        <f t="shared" ref="E36:G36" si="14">E38+E39+E40+E41+E42</f>
        <v>4904474.18</v>
      </c>
      <c r="F36" s="38">
        <f t="shared" si="14"/>
        <v>0</v>
      </c>
      <c r="G36" s="38">
        <f t="shared" si="14"/>
        <v>131255315.84999999</v>
      </c>
      <c r="H36" s="163"/>
      <c r="I36" s="163"/>
      <c r="J36" s="164">
        <f>J41</f>
        <v>10000000</v>
      </c>
      <c r="K36" s="164">
        <f t="shared" ref="K36:S36" si="15">K41</f>
        <v>10000000</v>
      </c>
      <c r="L36" s="164">
        <f t="shared" si="15"/>
        <v>39986752.640000001</v>
      </c>
      <c r="M36" s="164">
        <f t="shared" si="15"/>
        <v>32893387.129999995</v>
      </c>
      <c r="N36" s="164">
        <f t="shared" si="15"/>
        <v>67813838.989999995</v>
      </c>
      <c r="O36" s="164">
        <f t="shared" si="15"/>
        <v>67953406.340000004</v>
      </c>
      <c r="P36" s="164">
        <f t="shared" si="15"/>
        <v>126350841.67</v>
      </c>
      <c r="Q36" s="164">
        <f>Q41</f>
        <v>125063986.01000001</v>
      </c>
      <c r="R36" s="164">
        <f t="shared" si="15"/>
        <v>4904474.18</v>
      </c>
      <c r="S36" s="164">
        <f t="shared" si="15"/>
        <v>0</v>
      </c>
      <c r="T36" s="263"/>
    </row>
    <row r="37" spans="1:20" hidden="1">
      <c r="A37" s="281"/>
      <c r="B37" s="247"/>
      <c r="C37" s="17" t="s">
        <v>61</v>
      </c>
      <c r="D37" s="38"/>
      <c r="E37" s="38"/>
      <c r="F37" s="38"/>
      <c r="G37" s="38"/>
      <c r="H37" s="163"/>
      <c r="I37" s="163"/>
      <c r="J37" s="163"/>
      <c r="K37" s="163"/>
      <c r="L37" s="133"/>
      <c r="M37" s="133"/>
      <c r="N37" s="133"/>
      <c r="O37" s="133"/>
      <c r="P37" s="108"/>
      <c r="Q37" s="108"/>
      <c r="R37" s="108"/>
      <c r="S37" s="108"/>
      <c r="T37" s="264"/>
    </row>
    <row r="38" spans="1:20" hidden="1">
      <c r="A38" s="281"/>
      <c r="B38" s="247"/>
      <c r="C38" s="18" t="s">
        <v>60</v>
      </c>
      <c r="D38" s="38">
        <v>0</v>
      </c>
      <c r="E38" s="38">
        <v>0</v>
      </c>
      <c r="F38" s="38">
        <v>0</v>
      </c>
      <c r="G38" s="38">
        <v>0</v>
      </c>
      <c r="H38" s="163"/>
      <c r="I38" s="163"/>
      <c r="J38" s="163"/>
      <c r="K38" s="163"/>
      <c r="L38" s="133"/>
      <c r="M38" s="133"/>
      <c r="N38" s="133"/>
      <c r="O38" s="133"/>
      <c r="P38" s="108"/>
      <c r="Q38" s="108"/>
      <c r="R38" s="108"/>
      <c r="S38" s="108"/>
      <c r="T38" s="264"/>
    </row>
    <row r="39" spans="1:20" hidden="1">
      <c r="A39" s="281"/>
      <c r="B39" s="247"/>
      <c r="C39" s="17" t="s">
        <v>62</v>
      </c>
      <c r="D39" s="38">
        <v>0</v>
      </c>
      <c r="E39" s="38">
        <v>0</v>
      </c>
      <c r="F39" s="38">
        <v>0</v>
      </c>
      <c r="G39" s="38">
        <v>0</v>
      </c>
      <c r="H39" s="163"/>
      <c r="I39" s="163"/>
      <c r="J39" s="163"/>
      <c r="K39" s="163"/>
      <c r="L39" s="133"/>
      <c r="M39" s="133"/>
      <c r="N39" s="133"/>
      <c r="O39" s="133"/>
      <c r="P39" s="108"/>
      <c r="Q39" s="108"/>
      <c r="R39" s="108"/>
      <c r="S39" s="108"/>
      <c r="T39" s="264"/>
    </row>
    <row r="40" spans="1:20" hidden="1">
      <c r="A40" s="281"/>
      <c r="B40" s="247"/>
      <c r="C40" s="17" t="s">
        <v>63</v>
      </c>
      <c r="D40" s="38">
        <v>0</v>
      </c>
      <c r="E40" s="38">
        <v>0</v>
      </c>
      <c r="F40" s="38">
        <v>0</v>
      </c>
      <c r="G40" s="38">
        <v>0</v>
      </c>
      <c r="H40" s="163"/>
      <c r="I40" s="163"/>
      <c r="J40" s="163"/>
      <c r="K40" s="163"/>
      <c r="L40" s="133"/>
      <c r="M40" s="133"/>
      <c r="N40" s="133"/>
      <c r="O40" s="133"/>
      <c r="P40" s="108"/>
      <c r="Q40" s="108"/>
      <c r="R40" s="108"/>
      <c r="S40" s="108"/>
      <c r="T40" s="264"/>
    </row>
    <row r="41" spans="1:20" hidden="1">
      <c r="A41" s="281"/>
      <c r="B41" s="247"/>
      <c r="C41" s="17" t="s">
        <v>64</v>
      </c>
      <c r="D41" s="38">
        <f>'Пр. 4 (ПП1.Дороги.2.Мер.)'!G14</f>
        <v>126350841.67</v>
      </c>
      <c r="E41" s="38">
        <f>'Пр. 4 (ПП1.Дороги.2.Мер.)'!H14</f>
        <v>4904474.18</v>
      </c>
      <c r="F41" s="38">
        <f>'Пр. 4 (ПП1.Дороги.2.Мер.)'!I14</f>
        <v>0</v>
      </c>
      <c r="G41" s="38">
        <f>'Пр. 4 (ПП1.Дороги.2.Мер.)'!J14</f>
        <v>131255315.84999999</v>
      </c>
      <c r="H41" s="163"/>
      <c r="I41" s="163"/>
      <c r="J41" s="164">
        <f>'Пр.2 (2. Распределение)'!N22</f>
        <v>10000000</v>
      </c>
      <c r="K41" s="164">
        <f>'Пр.2 (2. Распределение)'!O22</f>
        <v>10000000</v>
      </c>
      <c r="L41" s="164">
        <f>'Пр.2 (2. Распределение)'!P22</f>
        <v>39986752.640000001</v>
      </c>
      <c r="M41" s="164">
        <f>'Пр.2 (2. Распределение)'!Q22</f>
        <v>32893387.129999995</v>
      </c>
      <c r="N41" s="164">
        <f>'Пр.2 (2. Распределение)'!R22</f>
        <v>67813838.989999995</v>
      </c>
      <c r="O41" s="164">
        <f>'Пр.2 (2. Распределение)'!S22</f>
        <v>67953406.340000004</v>
      </c>
      <c r="P41" s="164">
        <f>'Пр.2 (2. Распределение)'!T22</f>
        <v>126350841.67</v>
      </c>
      <c r="Q41" s="164">
        <f>'Пр.2 (2. Распределение)'!U22</f>
        <v>125063986.01000001</v>
      </c>
      <c r="R41" s="164">
        <f>'Пр.2 (2. Распределение)'!V22</f>
        <v>4904474.18</v>
      </c>
      <c r="S41" s="164">
        <f>'Пр.2 (2. Распределение)'!W22</f>
        <v>0</v>
      </c>
      <c r="T41" s="264"/>
    </row>
    <row r="42" spans="1:20" hidden="1">
      <c r="A42" s="281"/>
      <c r="B42" s="247"/>
      <c r="C42" s="17" t="s">
        <v>65</v>
      </c>
      <c r="D42" s="38">
        <v>0</v>
      </c>
      <c r="E42" s="38">
        <v>0</v>
      </c>
      <c r="F42" s="38">
        <v>0</v>
      </c>
      <c r="G42" s="38">
        <v>0</v>
      </c>
      <c r="H42" s="163"/>
      <c r="I42" s="163"/>
      <c r="J42" s="163"/>
      <c r="K42" s="163"/>
      <c r="L42" s="133"/>
      <c r="M42" s="133"/>
      <c r="N42" s="133"/>
      <c r="O42" s="133"/>
      <c r="P42" s="108"/>
      <c r="Q42" s="108"/>
      <c r="R42" s="108"/>
      <c r="S42" s="108"/>
      <c r="T42" s="265"/>
    </row>
    <row r="43" spans="1:20" hidden="1">
      <c r="A43" s="251" t="s">
        <v>163</v>
      </c>
      <c r="B43" s="247" t="str">
        <f>'Пр. 4 (ПП1.Дороги.2.Мер.)'!A15</f>
        <v>2.2. Строительство транспортной развязки в районе УПП за счет средств муниципального дорожного фонда</v>
      </c>
      <c r="C43" s="17" t="s">
        <v>89</v>
      </c>
      <c r="D43" s="38">
        <f>D45+D46+D47+D48+D49</f>
        <v>21075356.390000001</v>
      </c>
      <c r="E43" s="38">
        <f t="shared" ref="E43:G43" si="16">E45+E46+E47+E48+E49</f>
        <v>0</v>
      </c>
      <c r="F43" s="38">
        <f t="shared" si="16"/>
        <v>0</v>
      </c>
      <c r="G43" s="38">
        <f t="shared" si="16"/>
        <v>21075356.390000001</v>
      </c>
      <c r="H43" s="163"/>
      <c r="I43" s="163"/>
      <c r="J43" s="164">
        <f>J48</f>
        <v>0</v>
      </c>
      <c r="K43" s="164">
        <f t="shared" ref="K43:S43" si="17">K48</f>
        <v>0</v>
      </c>
      <c r="L43" s="164">
        <f t="shared" si="17"/>
        <v>8662479.6600000001</v>
      </c>
      <c r="M43" s="164">
        <f t="shared" si="17"/>
        <v>8645979.6600000001</v>
      </c>
      <c r="N43" s="164">
        <f t="shared" si="17"/>
        <v>20980377.379999999</v>
      </c>
      <c r="O43" s="164">
        <f t="shared" si="17"/>
        <v>14900974.689999999</v>
      </c>
      <c r="P43" s="164">
        <f t="shared" si="17"/>
        <v>21075356.390000001</v>
      </c>
      <c r="Q43" s="164">
        <f t="shared" si="17"/>
        <v>21075356.390000001</v>
      </c>
      <c r="R43" s="164">
        <f t="shared" si="17"/>
        <v>0</v>
      </c>
      <c r="S43" s="164">
        <f t="shared" si="17"/>
        <v>0</v>
      </c>
      <c r="T43" s="263"/>
    </row>
    <row r="44" spans="1:20" hidden="1">
      <c r="A44" s="281"/>
      <c r="B44" s="247"/>
      <c r="C44" s="17" t="s">
        <v>61</v>
      </c>
      <c r="D44" s="38"/>
      <c r="E44" s="38"/>
      <c r="F44" s="38"/>
      <c r="G44" s="38"/>
      <c r="H44" s="163"/>
      <c r="I44" s="163"/>
      <c r="J44" s="163"/>
      <c r="K44" s="163"/>
      <c r="L44" s="133"/>
      <c r="M44" s="133"/>
      <c r="N44" s="133"/>
      <c r="O44" s="133"/>
      <c r="P44" s="108"/>
      <c r="Q44" s="108"/>
      <c r="R44" s="108"/>
      <c r="S44" s="108"/>
      <c r="T44" s="264"/>
    </row>
    <row r="45" spans="1:20" hidden="1">
      <c r="A45" s="281"/>
      <c r="B45" s="247"/>
      <c r="C45" s="18" t="s">
        <v>60</v>
      </c>
      <c r="D45" s="38">
        <v>0</v>
      </c>
      <c r="E45" s="38">
        <v>0</v>
      </c>
      <c r="F45" s="38">
        <v>0</v>
      </c>
      <c r="G45" s="38">
        <v>0</v>
      </c>
      <c r="H45" s="163"/>
      <c r="I45" s="163"/>
      <c r="J45" s="163"/>
      <c r="K45" s="163"/>
      <c r="L45" s="133"/>
      <c r="M45" s="133"/>
      <c r="N45" s="133"/>
      <c r="O45" s="133"/>
      <c r="P45" s="108"/>
      <c r="Q45" s="108"/>
      <c r="R45" s="108"/>
      <c r="S45" s="108"/>
      <c r="T45" s="264"/>
    </row>
    <row r="46" spans="1:20" hidden="1">
      <c r="A46" s="281"/>
      <c r="B46" s="247"/>
      <c r="C46" s="17" t="s">
        <v>62</v>
      </c>
      <c r="D46" s="38">
        <v>0</v>
      </c>
      <c r="E46" s="38">
        <v>0</v>
      </c>
      <c r="F46" s="38">
        <v>0</v>
      </c>
      <c r="G46" s="38">
        <v>0</v>
      </c>
      <c r="H46" s="163"/>
      <c r="I46" s="163"/>
      <c r="J46" s="163"/>
      <c r="K46" s="163"/>
      <c r="L46" s="133"/>
      <c r="M46" s="133"/>
      <c r="N46" s="133"/>
      <c r="O46" s="133"/>
      <c r="P46" s="108"/>
      <c r="Q46" s="108"/>
      <c r="R46" s="108"/>
      <c r="S46" s="108"/>
      <c r="T46" s="264"/>
    </row>
    <row r="47" spans="1:20" hidden="1">
      <c r="A47" s="281"/>
      <c r="B47" s="247"/>
      <c r="C47" s="17" t="s">
        <v>63</v>
      </c>
      <c r="D47" s="38">
        <v>0</v>
      </c>
      <c r="E47" s="38">
        <v>0</v>
      </c>
      <c r="F47" s="38">
        <v>0</v>
      </c>
      <c r="G47" s="38">
        <v>0</v>
      </c>
      <c r="H47" s="163"/>
      <c r="I47" s="163"/>
      <c r="J47" s="163"/>
      <c r="K47" s="163"/>
      <c r="L47" s="133"/>
      <c r="M47" s="133"/>
      <c r="N47" s="133"/>
      <c r="O47" s="133"/>
      <c r="P47" s="108"/>
      <c r="Q47" s="108"/>
      <c r="R47" s="108"/>
      <c r="S47" s="108"/>
      <c r="T47" s="264"/>
    </row>
    <row r="48" spans="1:20" hidden="1">
      <c r="A48" s="281"/>
      <c r="B48" s="247"/>
      <c r="C48" s="17" t="s">
        <v>64</v>
      </c>
      <c r="D48" s="38">
        <f>'Пр. 4 (ПП1.Дороги.2.Мер.)'!G15</f>
        <v>21075356.390000001</v>
      </c>
      <c r="E48" s="38">
        <f>'Пр. 4 (ПП1.Дороги.2.Мер.)'!H15</f>
        <v>0</v>
      </c>
      <c r="F48" s="38">
        <f>'Пр. 4 (ПП1.Дороги.2.Мер.)'!I15</f>
        <v>0</v>
      </c>
      <c r="G48" s="38">
        <f>'Пр. 4 (ПП1.Дороги.2.Мер.)'!J15</f>
        <v>21075356.390000001</v>
      </c>
      <c r="H48" s="163"/>
      <c r="I48" s="163"/>
      <c r="J48" s="164">
        <f>'Пр.2 (2. Распределение)'!N25</f>
        <v>0</v>
      </c>
      <c r="K48" s="164">
        <f>'Пр.2 (2. Распределение)'!O25</f>
        <v>0</v>
      </c>
      <c r="L48" s="164">
        <f>'Пр.2 (2. Распределение)'!P25</f>
        <v>8662479.6600000001</v>
      </c>
      <c r="M48" s="164">
        <f>'Пр.2 (2. Распределение)'!Q25</f>
        <v>8645979.6600000001</v>
      </c>
      <c r="N48" s="164">
        <f>'Пр.2 (2. Распределение)'!R25</f>
        <v>20980377.379999999</v>
      </c>
      <c r="O48" s="164">
        <f>'Пр.2 (2. Распределение)'!S25</f>
        <v>14900974.689999999</v>
      </c>
      <c r="P48" s="164">
        <f>'Пр.2 (2. Распределение)'!T25</f>
        <v>21075356.390000001</v>
      </c>
      <c r="Q48" s="164">
        <f>'Пр.2 (2. Распределение)'!U25</f>
        <v>21075356.390000001</v>
      </c>
      <c r="R48" s="164">
        <f>'Пр.2 (2. Распределение)'!V25</f>
        <v>0</v>
      </c>
      <c r="S48" s="164">
        <f>'Пр.2 (2. Распределение)'!W25</f>
        <v>0</v>
      </c>
      <c r="T48" s="264"/>
    </row>
    <row r="49" spans="1:20" hidden="1">
      <c r="A49" s="281"/>
      <c r="B49" s="247"/>
      <c r="C49" s="17" t="s">
        <v>65</v>
      </c>
      <c r="D49" s="38">
        <v>0</v>
      </c>
      <c r="E49" s="38">
        <v>0</v>
      </c>
      <c r="F49" s="38">
        <v>0</v>
      </c>
      <c r="G49" s="38">
        <v>0</v>
      </c>
      <c r="H49" s="163"/>
      <c r="I49" s="163"/>
      <c r="J49" s="163"/>
      <c r="K49" s="163"/>
      <c r="L49" s="133"/>
      <c r="M49" s="133"/>
      <c r="N49" s="133"/>
      <c r="O49" s="133"/>
      <c r="P49" s="108"/>
      <c r="Q49" s="108"/>
      <c r="R49" s="108"/>
      <c r="S49" s="108"/>
      <c r="T49" s="265"/>
    </row>
    <row r="50" spans="1:20" hidden="1">
      <c r="A50" s="251" t="s">
        <v>186</v>
      </c>
      <c r="B50" s="247" t="str">
        <f>'Пр. 4 (ПП1.Дороги.2.Мер.)'!A9</f>
        <v>1.1. Содержание автомобильных дорог общего пользования местного значения городских округов, городских и  сельских поселений за счет средств муниципального дорожного фонда</v>
      </c>
      <c r="C50" s="17" t="s">
        <v>89</v>
      </c>
      <c r="D50" s="38">
        <f>D52+D53+D54+D55+D56</f>
        <v>70583900</v>
      </c>
      <c r="E50" s="38">
        <f t="shared" ref="E50:G50" si="18">E52+E53+E54+E55+E56</f>
        <v>0</v>
      </c>
      <c r="F50" s="38">
        <f t="shared" si="18"/>
        <v>0</v>
      </c>
      <c r="G50" s="38">
        <f t="shared" si="18"/>
        <v>70583900</v>
      </c>
      <c r="H50" s="163"/>
      <c r="I50" s="163"/>
      <c r="J50" s="164">
        <f>J53</f>
        <v>8502495</v>
      </c>
      <c r="K50" s="164">
        <f t="shared" ref="K50:S50" si="19">K53</f>
        <v>8502495</v>
      </c>
      <c r="L50" s="164">
        <f t="shared" si="19"/>
        <v>22761241.440000001</v>
      </c>
      <c r="M50" s="164">
        <f t="shared" si="19"/>
        <v>22761241.440000001</v>
      </c>
      <c r="N50" s="164">
        <f t="shared" si="19"/>
        <v>48981360.359999999</v>
      </c>
      <c r="O50" s="164">
        <f t="shared" si="19"/>
        <v>48712992.390000001</v>
      </c>
      <c r="P50" s="164">
        <f t="shared" si="19"/>
        <v>70583900</v>
      </c>
      <c r="Q50" s="164">
        <f t="shared" si="19"/>
        <v>70583900</v>
      </c>
      <c r="R50" s="164">
        <f t="shared" si="19"/>
        <v>0</v>
      </c>
      <c r="S50" s="164">
        <f t="shared" si="19"/>
        <v>0</v>
      </c>
      <c r="T50" s="263"/>
    </row>
    <row r="51" spans="1:20" hidden="1">
      <c r="A51" s="281"/>
      <c r="B51" s="247"/>
      <c r="C51" s="17" t="s">
        <v>61</v>
      </c>
      <c r="D51" s="38"/>
      <c r="E51" s="38"/>
      <c r="F51" s="38"/>
      <c r="G51" s="38"/>
      <c r="H51" s="163"/>
      <c r="I51" s="163"/>
      <c r="J51" s="163"/>
      <c r="K51" s="163"/>
      <c r="L51" s="133"/>
      <c r="M51" s="133"/>
      <c r="N51" s="133"/>
      <c r="O51" s="133"/>
      <c r="P51" s="108"/>
      <c r="Q51" s="108"/>
      <c r="R51" s="108"/>
      <c r="S51" s="108"/>
      <c r="T51" s="264"/>
    </row>
    <row r="52" spans="1:20" hidden="1">
      <c r="A52" s="281"/>
      <c r="B52" s="247"/>
      <c r="C52" s="18" t="s">
        <v>60</v>
      </c>
      <c r="D52" s="38">
        <v>0</v>
      </c>
      <c r="E52" s="38">
        <v>0</v>
      </c>
      <c r="F52" s="38">
        <v>0</v>
      </c>
      <c r="G52" s="38">
        <v>0</v>
      </c>
      <c r="H52" s="163"/>
      <c r="I52" s="163"/>
      <c r="J52" s="163"/>
      <c r="K52" s="163"/>
      <c r="L52" s="133"/>
      <c r="M52" s="133"/>
      <c r="N52" s="133"/>
      <c r="O52" s="133"/>
      <c r="P52" s="108"/>
      <c r="Q52" s="108"/>
      <c r="R52" s="108"/>
      <c r="S52" s="108"/>
      <c r="T52" s="264"/>
    </row>
    <row r="53" spans="1:20" hidden="1">
      <c r="A53" s="281"/>
      <c r="B53" s="247"/>
      <c r="C53" s="17" t="s">
        <v>62</v>
      </c>
      <c r="D53" s="38">
        <f>'Пр. 4 (ПП1.Дороги.2.Мер.)'!G9</f>
        <v>70583900</v>
      </c>
      <c r="E53" s="38">
        <f>'Пр. 4 (ПП1.Дороги.2.Мер.)'!H9</f>
        <v>0</v>
      </c>
      <c r="F53" s="38">
        <f>'Пр. 4 (ПП1.Дороги.2.Мер.)'!I9</f>
        <v>0</v>
      </c>
      <c r="G53" s="38">
        <f>'Пр. 4 (ПП1.Дороги.2.Мер.)'!J9</f>
        <v>70583900</v>
      </c>
      <c r="H53" s="163"/>
      <c r="I53" s="163"/>
      <c r="J53" s="164">
        <f>'Пр.2 (2. Распределение)'!N28</f>
        <v>8502495</v>
      </c>
      <c r="K53" s="164">
        <f>'Пр.2 (2. Распределение)'!O28</f>
        <v>8502495</v>
      </c>
      <c r="L53" s="164">
        <f>'Пр.2 (2. Распределение)'!P28</f>
        <v>22761241.440000001</v>
      </c>
      <c r="M53" s="164">
        <f>'Пр.2 (2. Распределение)'!Q28</f>
        <v>22761241.440000001</v>
      </c>
      <c r="N53" s="164">
        <f>'Пр.2 (2. Распределение)'!R28</f>
        <v>48981360.359999999</v>
      </c>
      <c r="O53" s="164">
        <f>'Пр.2 (2. Распределение)'!S28</f>
        <v>48712992.390000001</v>
      </c>
      <c r="P53" s="164">
        <f>'Пр.2 (2. Распределение)'!T28</f>
        <v>70583900</v>
      </c>
      <c r="Q53" s="164">
        <f>'Пр.2 (2. Распределение)'!U28</f>
        <v>70583900</v>
      </c>
      <c r="R53" s="164">
        <f>'Пр.2 (2. Распределение)'!V28</f>
        <v>0</v>
      </c>
      <c r="S53" s="164">
        <f>'Пр.2 (2. Распределение)'!W28</f>
        <v>0</v>
      </c>
      <c r="T53" s="264"/>
    </row>
    <row r="54" spans="1:20" hidden="1">
      <c r="A54" s="281"/>
      <c r="B54" s="247"/>
      <c r="C54" s="17" t="s">
        <v>63</v>
      </c>
      <c r="D54" s="38">
        <v>0</v>
      </c>
      <c r="E54" s="38">
        <v>0</v>
      </c>
      <c r="F54" s="38">
        <v>0</v>
      </c>
      <c r="G54" s="38">
        <v>0</v>
      </c>
      <c r="H54" s="163"/>
      <c r="I54" s="163"/>
      <c r="J54" s="163"/>
      <c r="K54" s="163"/>
      <c r="L54" s="133"/>
      <c r="M54" s="133"/>
      <c r="N54" s="133"/>
      <c r="O54" s="133"/>
      <c r="P54" s="108"/>
      <c r="Q54" s="108"/>
      <c r="R54" s="108"/>
      <c r="S54" s="108"/>
      <c r="T54" s="264"/>
    </row>
    <row r="55" spans="1:20" hidden="1">
      <c r="A55" s="281"/>
      <c r="B55" s="247"/>
      <c r="C55" s="17" t="s">
        <v>64</v>
      </c>
      <c r="D55" s="38">
        <v>0</v>
      </c>
      <c r="E55" s="38">
        <v>0</v>
      </c>
      <c r="F55" s="38">
        <v>0</v>
      </c>
      <c r="G55" s="38">
        <v>0</v>
      </c>
      <c r="H55" s="163"/>
      <c r="I55" s="163"/>
      <c r="J55" s="163"/>
      <c r="K55" s="163"/>
      <c r="L55" s="133"/>
      <c r="M55" s="133"/>
      <c r="N55" s="133"/>
      <c r="O55" s="133"/>
      <c r="P55" s="108"/>
      <c r="Q55" s="108"/>
      <c r="R55" s="108"/>
      <c r="S55" s="108"/>
      <c r="T55" s="264"/>
    </row>
    <row r="56" spans="1:20" hidden="1">
      <c r="A56" s="281"/>
      <c r="B56" s="247"/>
      <c r="C56" s="17" t="s">
        <v>65</v>
      </c>
      <c r="D56" s="38"/>
      <c r="E56" s="38"/>
      <c r="F56" s="38"/>
      <c r="G56" s="38"/>
      <c r="H56" s="163"/>
      <c r="I56" s="163"/>
      <c r="J56" s="163"/>
      <c r="K56" s="163"/>
      <c r="L56" s="133"/>
      <c r="M56" s="133"/>
      <c r="N56" s="133"/>
      <c r="O56" s="133"/>
      <c r="P56" s="108"/>
      <c r="Q56" s="108"/>
      <c r="R56" s="108"/>
      <c r="S56" s="108"/>
      <c r="T56" s="265"/>
    </row>
    <row r="57" spans="1:20" hidden="1">
      <c r="A57" s="251" t="s">
        <v>204</v>
      </c>
      <c r="B57" s="247" t="str">
        <f>'Пр. 4 (ПП1.Дороги.2.Мер.)'!A16</f>
        <v>2.3. Ремонт проезжей части ул.Южная на участке от проспекта Ленинградский до ул.Красноярская за счет средств муниципального дорожного фонда</v>
      </c>
      <c r="C57" s="17" t="s">
        <v>89</v>
      </c>
      <c r="D57" s="38">
        <f>D59+D60+D61+D62+D63</f>
        <v>0</v>
      </c>
      <c r="E57" s="38">
        <f t="shared" ref="E57:G57" si="20">E59+E60+E61+E62+E63</f>
        <v>0</v>
      </c>
      <c r="F57" s="38">
        <f t="shared" si="20"/>
        <v>0</v>
      </c>
      <c r="G57" s="38">
        <f t="shared" si="20"/>
        <v>0</v>
      </c>
      <c r="H57" s="163"/>
      <c r="I57" s="163"/>
      <c r="J57" s="164">
        <f>J62</f>
        <v>0</v>
      </c>
      <c r="K57" s="164">
        <f t="shared" ref="K57:S57" si="21">K62</f>
        <v>0</v>
      </c>
      <c r="L57" s="164">
        <f t="shared" si="21"/>
        <v>0</v>
      </c>
      <c r="M57" s="164">
        <f t="shared" si="21"/>
        <v>0</v>
      </c>
      <c r="N57" s="164">
        <f t="shared" si="21"/>
        <v>0</v>
      </c>
      <c r="O57" s="164">
        <f t="shared" si="21"/>
        <v>0</v>
      </c>
      <c r="P57" s="164">
        <f t="shared" si="21"/>
        <v>0</v>
      </c>
      <c r="Q57" s="164">
        <f t="shared" si="21"/>
        <v>0</v>
      </c>
      <c r="R57" s="164">
        <f t="shared" si="21"/>
        <v>0</v>
      </c>
      <c r="S57" s="164">
        <f t="shared" si="21"/>
        <v>0</v>
      </c>
      <c r="T57" s="263"/>
    </row>
    <row r="58" spans="1:20" hidden="1">
      <c r="A58" s="281"/>
      <c r="B58" s="247"/>
      <c r="C58" s="17" t="s">
        <v>61</v>
      </c>
      <c r="D58" s="38"/>
      <c r="E58" s="38"/>
      <c r="F58" s="38"/>
      <c r="G58" s="38"/>
      <c r="H58" s="163"/>
      <c r="I58" s="163"/>
      <c r="J58" s="163"/>
      <c r="K58" s="163"/>
      <c r="L58" s="133"/>
      <c r="M58" s="133"/>
      <c r="N58" s="133"/>
      <c r="O58" s="133"/>
      <c r="P58" s="108"/>
      <c r="Q58" s="108"/>
      <c r="R58" s="108"/>
      <c r="S58" s="108"/>
      <c r="T58" s="264"/>
    </row>
    <row r="59" spans="1:20" hidden="1">
      <c r="A59" s="281"/>
      <c r="B59" s="247"/>
      <c r="C59" s="18" t="s">
        <v>60</v>
      </c>
      <c r="D59" s="38">
        <v>0</v>
      </c>
      <c r="E59" s="38">
        <v>0</v>
      </c>
      <c r="F59" s="38">
        <v>0</v>
      </c>
      <c r="G59" s="38">
        <v>0</v>
      </c>
      <c r="H59" s="163"/>
      <c r="I59" s="163"/>
      <c r="J59" s="163"/>
      <c r="K59" s="163"/>
      <c r="L59" s="133"/>
      <c r="M59" s="133"/>
      <c r="N59" s="133"/>
      <c r="O59" s="133"/>
      <c r="P59" s="108"/>
      <c r="Q59" s="108"/>
      <c r="R59" s="108"/>
      <c r="S59" s="108"/>
      <c r="T59" s="264"/>
    </row>
    <row r="60" spans="1:20" hidden="1">
      <c r="A60" s="281"/>
      <c r="B60" s="247"/>
      <c r="C60" s="17" t="s">
        <v>62</v>
      </c>
      <c r="D60" s="38">
        <v>0</v>
      </c>
      <c r="E60" s="38">
        <v>0</v>
      </c>
      <c r="F60" s="38">
        <v>0</v>
      </c>
      <c r="G60" s="38">
        <v>0</v>
      </c>
      <c r="H60" s="163"/>
      <c r="I60" s="163"/>
      <c r="J60" s="163"/>
      <c r="K60" s="163"/>
      <c r="L60" s="133"/>
      <c r="M60" s="133"/>
      <c r="N60" s="133"/>
      <c r="O60" s="133"/>
      <c r="P60" s="108"/>
      <c r="Q60" s="108"/>
      <c r="R60" s="108"/>
      <c r="S60" s="108"/>
      <c r="T60" s="264"/>
    </row>
    <row r="61" spans="1:20" hidden="1">
      <c r="A61" s="281"/>
      <c r="B61" s="247"/>
      <c r="C61" s="17" t="s">
        <v>63</v>
      </c>
      <c r="D61" s="38">
        <v>0</v>
      </c>
      <c r="E61" s="38">
        <v>0</v>
      </c>
      <c r="F61" s="38">
        <v>0</v>
      </c>
      <c r="G61" s="38">
        <v>0</v>
      </c>
      <c r="H61" s="163"/>
      <c r="I61" s="163"/>
      <c r="J61" s="163"/>
      <c r="K61" s="163"/>
      <c r="L61" s="133"/>
      <c r="M61" s="133"/>
      <c r="N61" s="133"/>
      <c r="O61" s="133"/>
      <c r="P61" s="108"/>
      <c r="Q61" s="108"/>
      <c r="R61" s="108"/>
      <c r="S61" s="108"/>
      <c r="T61" s="264"/>
    </row>
    <row r="62" spans="1:20" hidden="1">
      <c r="A62" s="281"/>
      <c r="B62" s="247"/>
      <c r="C62" s="17" t="s">
        <v>64</v>
      </c>
      <c r="D62" s="38">
        <f>'Пр. 4 (ПП1.Дороги.2.Мер.)'!G16</f>
        <v>0</v>
      </c>
      <c r="E62" s="38">
        <f>'Пр. 4 (ПП1.Дороги.2.Мер.)'!H16</f>
        <v>0</v>
      </c>
      <c r="F62" s="38">
        <f>'Пр. 4 (ПП1.Дороги.2.Мер.)'!I16</f>
        <v>0</v>
      </c>
      <c r="G62" s="38">
        <f>'Пр. 4 (ПП1.Дороги.2.Мер.)'!J16</f>
        <v>0</v>
      </c>
      <c r="H62" s="163"/>
      <c r="I62" s="163"/>
      <c r="J62" s="164">
        <f>'Пр.2 (2. Распределение)'!N31</f>
        <v>0</v>
      </c>
      <c r="K62" s="164">
        <f>'Пр.2 (2. Распределение)'!O31</f>
        <v>0</v>
      </c>
      <c r="L62" s="164">
        <f>'Пр.2 (2. Распределение)'!P31</f>
        <v>0</v>
      </c>
      <c r="M62" s="164">
        <f>'Пр.2 (2. Распределение)'!Q31</f>
        <v>0</v>
      </c>
      <c r="N62" s="164">
        <f>'Пр.2 (2. Распределение)'!R31</f>
        <v>0</v>
      </c>
      <c r="O62" s="164">
        <f>'Пр.2 (2. Распределение)'!S31</f>
        <v>0</v>
      </c>
      <c r="P62" s="164">
        <f>'Пр.2 (2. Распределение)'!T31</f>
        <v>0</v>
      </c>
      <c r="Q62" s="164">
        <f>'Пр.2 (2. Распределение)'!U31</f>
        <v>0</v>
      </c>
      <c r="R62" s="164">
        <f>'Пр.2 (2. Распределение)'!V31</f>
        <v>0</v>
      </c>
      <c r="S62" s="164">
        <f>'Пр.2 (2. Распределение)'!W31</f>
        <v>0</v>
      </c>
      <c r="T62" s="264"/>
    </row>
    <row r="63" spans="1:20" hidden="1">
      <c r="A63" s="281"/>
      <c r="B63" s="247"/>
      <c r="C63" s="17" t="s">
        <v>65</v>
      </c>
      <c r="D63" s="38">
        <v>0</v>
      </c>
      <c r="E63" s="38">
        <v>0</v>
      </c>
      <c r="F63" s="38">
        <v>0</v>
      </c>
      <c r="G63" s="38">
        <v>0</v>
      </c>
      <c r="H63" s="163"/>
      <c r="I63" s="163"/>
      <c r="J63" s="163"/>
      <c r="K63" s="163"/>
      <c r="L63" s="133"/>
      <c r="M63" s="133"/>
      <c r="N63" s="133"/>
      <c r="O63" s="133"/>
      <c r="P63" s="108"/>
      <c r="Q63" s="108"/>
      <c r="R63" s="108"/>
      <c r="S63" s="108"/>
      <c r="T63" s="265"/>
    </row>
    <row r="64" spans="1:20" hidden="1">
      <c r="A64" s="251" t="s">
        <v>207</v>
      </c>
      <c r="B64" s="247" t="str">
        <f>'Пр. 4 (ПП1.Дороги.2.Мер.)'!A17</f>
        <v>2.4. Софинансирование расходов на развитие и (или) модернизацию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v>
      </c>
      <c r="C64" s="17" t="s">
        <v>89</v>
      </c>
      <c r="D64" s="38">
        <f>D66+D67+D68+D69+D70</f>
        <v>2003867.1</v>
      </c>
      <c r="E64" s="38">
        <f t="shared" ref="E64:G64" si="22">E66+E67+E68+E69+E70</f>
        <v>5000000</v>
      </c>
      <c r="F64" s="38">
        <f t="shared" si="22"/>
        <v>0</v>
      </c>
      <c r="G64" s="38">
        <f t="shared" si="22"/>
        <v>7003867.0999999996</v>
      </c>
      <c r="H64" s="163"/>
      <c r="I64" s="163"/>
      <c r="J64" s="164">
        <f>J69</f>
        <v>0</v>
      </c>
      <c r="K64" s="164">
        <f t="shared" ref="K64:S64" si="23">K69</f>
        <v>0</v>
      </c>
      <c r="L64" s="164">
        <f t="shared" si="23"/>
        <v>0</v>
      </c>
      <c r="M64" s="164">
        <f t="shared" si="23"/>
        <v>0</v>
      </c>
      <c r="N64" s="164">
        <f t="shared" si="23"/>
        <v>0</v>
      </c>
      <c r="O64" s="164">
        <f t="shared" si="23"/>
        <v>0</v>
      </c>
      <c r="P64" s="164">
        <f t="shared" si="23"/>
        <v>2003867.1</v>
      </c>
      <c r="Q64" s="164">
        <f t="shared" si="23"/>
        <v>2003867.1</v>
      </c>
      <c r="R64" s="164">
        <f t="shared" si="23"/>
        <v>5000000</v>
      </c>
      <c r="S64" s="164">
        <f t="shared" si="23"/>
        <v>0</v>
      </c>
      <c r="T64" s="263"/>
    </row>
    <row r="65" spans="1:21" hidden="1">
      <c r="A65" s="281"/>
      <c r="B65" s="247"/>
      <c r="C65" s="17" t="s">
        <v>61</v>
      </c>
      <c r="D65" s="38"/>
      <c r="E65" s="38"/>
      <c r="F65" s="38"/>
      <c r="G65" s="38"/>
      <c r="H65" s="163"/>
      <c r="I65" s="163"/>
      <c r="J65" s="163"/>
      <c r="K65" s="163"/>
      <c r="L65" s="133"/>
      <c r="M65" s="133"/>
      <c r="N65" s="133"/>
      <c r="O65" s="133"/>
      <c r="P65" s="108"/>
      <c r="Q65" s="108"/>
      <c r="R65" s="108"/>
      <c r="S65" s="108"/>
      <c r="T65" s="264"/>
    </row>
    <row r="66" spans="1:21" hidden="1">
      <c r="A66" s="281"/>
      <c r="B66" s="247"/>
      <c r="C66" s="18" t="s">
        <v>60</v>
      </c>
      <c r="D66" s="38">
        <v>0</v>
      </c>
      <c r="E66" s="38">
        <v>0</v>
      </c>
      <c r="F66" s="38">
        <v>0</v>
      </c>
      <c r="G66" s="38">
        <v>0</v>
      </c>
      <c r="H66" s="163"/>
      <c r="I66" s="163"/>
      <c r="J66" s="163"/>
      <c r="K66" s="163"/>
      <c r="L66" s="133"/>
      <c r="M66" s="133"/>
      <c r="N66" s="133"/>
      <c r="O66" s="133"/>
      <c r="P66" s="108"/>
      <c r="Q66" s="108"/>
      <c r="R66" s="108"/>
      <c r="S66" s="108"/>
      <c r="T66" s="264"/>
    </row>
    <row r="67" spans="1:21" hidden="1">
      <c r="A67" s="281"/>
      <c r="B67" s="247"/>
      <c r="C67" s="17" t="s">
        <v>62</v>
      </c>
      <c r="D67" s="38">
        <v>0</v>
      </c>
      <c r="E67" s="38">
        <v>0</v>
      </c>
      <c r="F67" s="38">
        <v>0</v>
      </c>
      <c r="G67" s="38">
        <v>0</v>
      </c>
      <c r="H67" s="163"/>
      <c r="I67" s="163"/>
      <c r="J67" s="163"/>
      <c r="K67" s="163"/>
      <c r="L67" s="133"/>
      <c r="M67" s="133"/>
      <c r="N67" s="133"/>
      <c r="O67" s="133"/>
      <c r="P67" s="108"/>
      <c r="Q67" s="108"/>
      <c r="R67" s="108"/>
      <c r="S67" s="108"/>
      <c r="T67" s="264"/>
    </row>
    <row r="68" spans="1:21" hidden="1">
      <c r="A68" s="281"/>
      <c r="B68" s="247"/>
      <c r="C68" s="17" t="s">
        <v>63</v>
      </c>
      <c r="D68" s="38">
        <v>0</v>
      </c>
      <c r="E68" s="38">
        <v>0</v>
      </c>
      <c r="F68" s="38">
        <v>0</v>
      </c>
      <c r="G68" s="38">
        <v>0</v>
      </c>
      <c r="H68" s="163"/>
      <c r="I68" s="163"/>
      <c r="J68" s="163"/>
      <c r="K68" s="163"/>
      <c r="L68" s="133"/>
      <c r="M68" s="133"/>
      <c r="N68" s="133"/>
      <c r="O68" s="133"/>
      <c r="P68" s="108"/>
      <c r="Q68" s="108"/>
      <c r="R68" s="108"/>
      <c r="S68" s="108"/>
      <c r="T68" s="264"/>
    </row>
    <row r="69" spans="1:21" hidden="1">
      <c r="A69" s="281"/>
      <c r="B69" s="247"/>
      <c r="C69" s="17" t="s">
        <v>64</v>
      </c>
      <c r="D69" s="38">
        <f>'Пр. 4 (ПП1.Дороги.2.Мер.)'!G17</f>
        <v>2003867.1</v>
      </c>
      <c r="E69" s="38">
        <f>'Пр. 4 (ПП1.Дороги.2.Мер.)'!H17</f>
        <v>5000000</v>
      </c>
      <c r="F69" s="38">
        <f>'Пр. 4 (ПП1.Дороги.2.Мер.)'!I17</f>
        <v>0</v>
      </c>
      <c r="G69" s="38">
        <f>'Пр. 4 (ПП1.Дороги.2.Мер.)'!J17</f>
        <v>7003867.0999999996</v>
      </c>
      <c r="H69" s="163"/>
      <c r="I69" s="163"/>
      <c r="J69" s="164">
        <f>'Пр.2 (2. Распределение)'!N34</f>
        <v>0</v>
      </c>
      <c r="K69" s="164">
        <f>'Пр.2 (2. Распределение)'!O34</f>
        <v>0</v>
      </c>
      <c r="L69" s="164">
        <f>'Пр.2 (2. Распределение)'!P34</f>
        <v>0</v>
      </c>
      <c r="M69" s="164">
        <f>'Пр.2 (2. Распределение)'!Q34</f>
        <v>0</v>
      </c>
      <c r="N69" s="164">
        <f>'Пр.2 (2. Распределение)'!R34</f>
        <v>0</v>
      </c>
      <c r="O69" s="164">
        <f>'Пр.2 (2. Распределение)'!S34</f>
        <v>0</v>
      </c>
      <c r="P69" s="164">
        <f>'Пр.2 (2. Распределение)'!T34</f>
        <v>2003867.1</v>
      </c>
      <c r="Q69" s="164">
        <f>'Пр.2 (2. Распределение)'!U34</f>
        <v>2003867.1</v>
      </c>
      <c r="R69" s="164">
        <f>'Пр.2 (2. Распределение)'!V34</f>
        <v>5000000</v>
      </c>
      <c r="S69" s="164">
        <f>'Пр.2 (2. Распределение)'!W34</f>
        <v>0</v>
      </c>
      <c r="T69" s="264"/>
    </row>
    <row r="70" spans="1:21" hidden="1">
      <c r="A70" s="281"/>
      <c r="B70" s="247"/>
      <c r="C70" s="17" t="s">
        <v>65</v>
      </c>
      <c r="D70" s="38">
        <v>0</v>
      </c>
      <c r="E70" s="38">
        <v>0</v>
      </c>
      <c r="F70" s="38">
        <v>0</v>
      </c>
      <c r="G70" s="38">
        <v>0</v>
      </c>
      <c r="H70" s="163"/>
      <c r="I70" s="163"/>
      <c r="J70" s="163"/>
      <c r="K70" s="163"/>
      <c r="L70" s="133"/>
      <c r="M70" s="133"/>
      <c r="N70" s="133"/>
      <c r="O70" s="133"/>
      <c r="P70" s="108"/>
      <c r="Q70" s="108"/>
      <c r="R70" s="108"/>
      <c r="S70" s="108"/>
      <c r="T70" s="265"/>
    </row>
    <row r="71" spans="1:21" hidden="1">
      <c r="A71" s="251" t="s">
        <v>208</v>
      </c>
      <c r="B71" s="247" t="str">
        <f>'Пр. 4 (ПП1.Дороги.2.Мер.)'!A18</f>
        <v>2.5. Расходы на развитие и модернизацию автомобильных дорог местного значения городских округов, городских и сельских поселений за счет средств муниципального дорожного фонда</v>
      </c>
      <c r="C71" s="17" t="s">
        <v>89</v>
      </c>
      <c r="D71" s="38">
        <f>D73+D74+D75+D76+D77</f>
        <v>15000000</v>
      </c>
      <c r="E71" s="38">
        <f t="shared" ref="E71:G71" si="24">E73+E74+E75+E76+E77</f>
        <v>0</v>
      </c>
      <c r="F71" s="38">
        <f t="shared" si="24"/>
        <v>0</v>
      </c>
      <c r="G71" s="38">
        <f t="shared" si="24"/>
        <v>15000000</v>
      </c>
      <c r="H71" s="163"/>
      <c r="I71" s="163"/>
      <c r="J71" s="164">
        <f>J74</f>
        <v>0</v>
      </c>
      <c r="K71" s="164">
        <f t="shared" ref="K71:S71" si="25">K74</f>
        <v>0</v>
      </c>
      <c r="L71" s="164">
        <f t="shared" si="25"/>
        <v>0</v>
      </c>
      <c r="M71" s="164">
        <f t="shared" si="25"/>
        <v>0</v>
      </c>
      <c r="N71" s="164">
        <f t="shared" si="25"/>
        <v>0</v>
      </c>
      <c r="O71" s="164">
        <f t="shared" si="25"/>
        <v>0</v>
      </c>
      <c r="P71" s="164">
        <f t="shared" si="25"/>
        <v>15000000</v>
      </c>
      <c r="Q71" s="164">
        <f t="shared" si="25"/>
        <v>15000000</v>
      </c>
      <c r="R71" s="164">
        <f t="shared" si="25"/>
        <v>0</v>
      </c>
      <c r="S71" s="164">
        <f t="shared" si="25"/>
        <v>0</v>
      </c>
      <c r="T71" s="263"/>
    </row>
    <row r="72" spans="1:21" hidden="1">
      <c r="A72" s="281"/>
      <c r="B72" s="247"/>
      <c r="C72" s="17" t="s">
        <v>61</v>
      </c>
      <c r="D72" s="38"/>
      <c r="E72" s="38"/>
      <c r="F72" s="38"/>
      <c r="G72" s="38"/>
      <c r="H72" s="163"/>
      <c r="I72" s="163"/>
      <c r="J72" s="163"/>
      <c r="K72" s="163"/>
      <c r="L72" s="133"/>
      <c r="M72" s="133"/>
      <c r="N72" s="133"/>
      <c r="O72" s="133"/>
      <c r="P72" s="108"/>
      <c r="Q72" s="108"/>
      <c r="R72" s="108"/>
      <c r="S72" s="108"/>
      <c r="T72" s="264"/>
    </row>
    <row r="73" spans="1:21" hidden="1">
      <c r="A73" s="281"/>
      <c r="B73" s="247"/>
      <c r="C73" s="18" t="s">
        <v>60</v>
      </c>
      <c r="D73" s="38">
        <v>0</v>
      </c>
      <c r="E73" s="38">
        <v>0</v>
      </c>
      <c r="F73" s="38">
        <v>0</v>
      </c>
      <c r="G73" s="38">
        <v>0</v>
      </c>
      <c r="H73" s="163"/>
      <c r="I73" s="163"/>
      <c r="J73" s="163"/>
      <c r="K73" s="163"/>
      <c r="L73" s="133"/>
      <c r="M73" s="133"/>
      <c r="N73" s="133"/>
      <c r="O73" s="133"/>
      <c r="P73" s="108"/>
      <c r="Q73" s="108"/>
      <c r="R73" s="108"/>
      <c r="S73" s="108"/>
      <c r="T73" s="264"/>
    </row>
    <row r="74" spans="1:21" hidden="1">
      <c r="A74" s="281"/>
      <c r="B74" s="247"/>
      <c r="C74" s="17" t="s">
        <v>62</v>
      </c>
      <c r="D74" s="38">
        <f>'Пр. 4 (ПП1.Дороги.2.Мер.)'!G18</f>
        <v>15000000</v>
      </c>
      <c r="E74" s="38">
        <f>'Пр. 4 (ПП1.Дороги.2.Мер.)'!H18</f>
        <v>0</v>
      </c>
      <c r="F74" s="38">
        <f>'Пр. 4 (ПП1.Дороги.2.Мер.)'!I18</f>
        <v>0</v>
      </c>
      <c r="G74" s="38">
        <f>'Пр. 4 (ПП1.Дороги.2.Мер.)'!J18</f>
        <v>15000000</v>
      </c>
      <c r="H74" s="163"/>
      <c r="I74" s="163"/>
      <c r="J74" s="164">
        <f>'Пр.2 (2. Распределение)'!N37</f>
        <v>0</v>
      </c>
      <c r="K74" s="164">
        <f>'Пр.2 (2. Распределение)'!O37</f>
        <v>0</v>
      </c>
      <c r="L74" s="164">
        <f>'Пр.2 (2. Распределение)'!P37</f>
        <v>0</v>
      </c>
      <c r="M74" s="164">
        <f>'Пр.2 (2. Распределение)'!Q37</f>
        <v>0</v>
      </c>
      <c r="N74" s="164">
        <f>'Пр.2 (2. Распределение)'!R37</f>
        <v>0</v>
      </c>
      <c r="O74" s="164">
        <f>'Пр.2 (2. Распределение)'!S37</f>
        <v>0</v>
      </c>
      <c r="P74" s="164">
        <f>'Пр.2 (2. Распределение)'!T37</f>
        <v>15000000</v>
      </c>
      <c r="Q74" s="164">
        <f>'Пр.2 (2. Распределение)'!U37</f>
        <v>15000000</v>
      </c>
      <c r="R74" s="164">
        <f>'Пр.2 (2. Распределение)'!V37</f>
        <v>0</v>
      </c>
      <c r="S74" s="164">
        <f>'Пр.2 (2. Распределение)'!W37</f>
        <v>0</v>
      </c>
      <c r="T74" s="264"/>
    </row>
    <row r="75" spans="1:21" hidden="1">
      <c r="A75" s="281"/>
      <c r="B75" s="247"/>
      <c r="C75" s="17" t="s">
        <v>63</v>
      </c>
      <c r="D75" s="38">
        <v>0</v>
      </c>
      <c r="E75" s="38">
        <v>0</v>
      </c>
      <c r="F75" s="38">
        <v>0</v>
      </c>
      <c r="G75" s="38">
        <v>0</v>
      </c>
      <c r="H75" s="163"/>
      <c r="I75" s="163"/>
      <c r="J75" s="163"/>
      <c r="K75" s="163"/>
      <c r="L75" s="133"/>
      <c r="M75" s="133"/>
      <c r="N75" s="133"/>
      <c r="O75" s="133"/>
      <c r="P75" s="108"/>
      <c r="Q75" s="108"/>
      <c r="R75" s="108"/>
      <c r="S75" s="108"/>
      <c r="T75" s="264"/>
    </row>
    <row r="76" spans="1:21" hidden="1">
      <c r="A76" s="281"/>
      <c r="B76" s="247"/>
      <c r="C76" s="17" t="s">
        <v>64</v>
      </c>
      <c r="D76" s="38">
        <v>0</v>
      </c>
      <c r="E76" s="38">
        <v>0</v>
      </c>
      <c r="F76" s="38">
        <v>0</v>
      </c>
      <c r="G76" s="38">
        <v>0</v>
      </c>
      <c r="H76" s="163"/>
      <c r="I76" s="163"/>
      <c r="J76" s="163"/>
      <c r="K76" s="163"/>
      <c r="L76" s="133"/>
      <c r="M76" s="133"/>
      <c r="N76" s="133"/>
      <c r="O76" s="133"/>
      <c r="P76" s="108"/>
      <c r="Q76" s="108"/>
      <c r="R76" s="108"/>
      <c r="S76" s="108"/>
      <c r="T76" s="264"/>
    </row>
    <row r="77" spans="1:21" hidden="1">
      <c r="A77" s="281"/>
      <c r="B77" s="247"/>
      <c r="C77" s="17" t="s">
        <v>65</v>
      </c>
      <c r="D77" s="38">
        <v>0</v>
      </c>
      <c r="E77" s="38">
        <v>0</v>
      </c>
      <c r="F77" s="38">
        <v>0</v>
      </c>
      <c r="G77" s="38">
        <v>0</v>
      </c>
      <c r="H77" s="163"/>
      <c r="I77" s="163"/>
      <c r="J77" s="163"/>
      <c r="K77" s="163"/>
      <c r="L77" s="133"/>
      <c r="M77" s="133"/>
      <c r="N77" s="133"/>
      <c r="O77" s="133"/>
      <c r="P77" s="108"/>
      <c r="Q77" s="108"/>
      <c r="R77" s="108"/>
      <c r="S77" s="108"/>
      <c r="T77" s="265"/>
    </row>
    <row r="78" spans="1:21" s="45" customFormat="1">
      <c r="A78" s="235" t="s">
        <v>10</v>
      </c>
      <c r="B78" s="235" t="s">
        <v>118</v>
      </c>
      <c r="C78" s="73" t="s">
        <v>89</v>
      </c>
      <c r="D78" s="74">
        <f>'Пр. 5 (ПП2.БДД.2.Мер.)'!G18</f>
        <v>1113092.92</v>
      </c>
      <c r="E78" s="74">
        <f>'Пр. 5 (ПП2.БДД.2.Мер.)'!H18</f>
        <v>620000</v>
      </c>
      <c r="F78" s="74">
        <f>'Пр. 5 (ПП2.БДД.2.Мер.)'!I18</f>
        <v>620000</v>
      </c>
      <c r="G78" s="74">
        <f>'Пр. 5 (ПП2.БДД.2.Мер.)'!J18</f>
        <v>2353092.92</v>
      </c>
      <c r="H78" s="162"/>
      <c r="I78" s="162"/>
      <c r="J78" s="165" t="str">
        <f>IF((J85+J92+J99+J106+J113+J120+J127+J134)&gt;0,J85+J92+J99+J106+J113+J120+J127+J134,"")</f>
        <v/>
      </c>
      <c r="K78" s="165" t="str">
        <f t="shared" ref="K78:S78" si="26">IF((K85+K92+K99+K106+K113+K120+K127+K134)&gt;0,K85+K92+K99+K106+K113+K120+K127+K134,"")</f>
        <v/>
      </c>
      <c r="L78" s="165">
        <f t="shared" si="26"/>
        <v>174400</v>
      </c>
      <c r="M78" s="165">
        <f t="shared" si="26"/>
        <v>60480</v>
      </c>
      <c r="N78" s="165">
        <f t="shared" si="26"/>
        <v>778560</v>
      </c>
      <c r="O78" s="165">
        <f t="shared" si="26"/>
        <v>363584</v>
      </c>
      <c r="P78" s="165">
        <f t="shared" si="26"/>
        <v>1113092.92</v>
      </c>
      <c r="Q78" s="165">
        <f t="shared" si="26"/>
        <v>947966</v>
      </c>
      <c r="R78" s="165">
        <f t="shared" si="26"/>
        <v>620000</v>
      </c>
      <c r="S78" s="165">
        <f t="shared" si="26"/>
        <v>620000</v>
      </c>
      <c r="T78" s="266"/>
      <c r="U78" s="159"/>
    </row>
    <row r="79" spans="1:21" s="45" customFormat="1">
      <c r="A79" s="235"/>
      <c r="B79" s="235"/>
      <c r="C79" s="73" t="s">
        <v>61</v>
      </c>
      <c r="D79" s="74"/>
      <c r="E79" s="74"/>
      <c r="F79" s="74"/>
      <c r="G79" s="74"/>
      <c r="H79" s="162"/>
      <c r="I79" s="162"/>
      <c r="J79" s="165" t="str">
        <f t="shared" ref="J79:S84" si="27">IF((J86+J93+J100+J107+J114+J121+J128+J135)&gt;0,J86+J93+J100+J107+J114+J121+J128+J135,"")</f>
        <v/>
      </c>
      <c r="K79" s="165" t="str">
        <f t="shared" si="27"/>
        <v/>
      </c>
      <c r="L79" s="165" t="str">
        <f t="shared" si="27"/>
        <v/>
      </c>
      <c r="M79" s="165" t="str">
        <f t="shared" si="27"/>
        <v/>
      </c>
      <c r="N79" s="165" t="str">
        <f t="shared" si="27"/>
        <v/>
      </c>
      <c r="O79" s="165" t="str">
        <f t="shared" si="27"/>
        <v/>
      </c>
      <c r="P79" s="165" t="str">
        <f t="shared" si="27"/>
        <v/>
      </c>
      <c r="Q79" s="165" t="str">
        <f t="shared" si="27"/>
        <v/>
      </c>
      <c r="R79" s="165" t="str">
        <f t="shared" si="27"/>
        <v/>
      </c>
      <c r="S79" s="165" t="str">
        <f t="shared" si="27"/>
        <v/>
      </c>
      <c r="T79" s="267"/>
      <c r="U79" s="159"/>
    </row>
    <row r="80" spans="1:21" s="45" customFormat="1">
      <c r="A80" s="235"/>
      <c r="B80" s="235"/>
      <c r="C80" s="75" t="s">
        <v>60</v>
      </c>
      <c r="D80" s="74">
        <f t="shared" ref="D80:G82" si="28">D87+D101+D108</f>
        <v>0</v>
      </c>
      <c r="E80" s="74">
        <f t="shared" si="28"/>
        <v>0</v>
      </c>
      <c r="F80" s="74">
        <f t="shared" si="28"/>
        <v>0</v>
      </c>
      <c r="G80" s="74">
        <f t="shared" si="28"/>
        <v>0</v>
      </c>
      <c r="H80" s="162"/>
      <c r="I80" s="162"/>
      <c r="J80" s="165" t="str">
        <f t="shared" si="27"/>
        <v/>
      </c>
      <c r="K80" s="165" t="str">
        <f t="shared" si="27"/>
        <v/>
      </c>
      <c r="L80" s="165" t="str">
        <f t="shared" si="27"/>
        <v/>
      </c>
      <c r="M80" s="165" t="str">
        <f t="shared" si="27"/>
        <v/>
      </c>
      <c r="N80" s="165" t="str">
        <f t="shared" si="27"/>
        <v/>
      </c>
      <c r="O80" s="165" t="str">
        <f t="shared" si="27"/>
        <v/>
      </c>
      <c r="P80" s="165" t="str">
        <f t="shared" si="27"/>
        <v/>
      </c>
      <c r="Q80" s="165" t="str">
        <f t="shared" si="27"/>
        <v/>
      </c>
      <c r="R80" s="165" t="str">
        <f t="shared" si="27"/>
        <v/>
      </c>
      <c r="S80" s="165" t="str">
        <f t="shared" si="27"/>
        <v/>
      </c>
      <c r="T80" s="267"/>
      <c r="U80" s="159"/>
    </row>
    <row r="81" spans="1:21" s="45" customFormat="1">
      <c r="A81" s="235"/>
      <c r="B81" s="235"/>
      <c r="C81" s="73" t="s">
        <v>62</v>
      </c>
      <c r="D81" s="74">
        <f>D116+D128</f>
        <v>604800</v>
      </c>
      <c r="E81" s="74">
        <f t="shared" ref="E81:G81" si="29">E116+E128</f>
        <v>0</v>
      </c>
      <c r="F81" s="74">
        <f t="shared" si="29"/>
        <v>0</v>
      </c>
      <c r="G81" s="74">
        <f t="shared" si="29"/>
        <v>604800</v>
      </c>
      <c r="H81" s="162"/>
      <c r="I81" s="162"/>
      <c r="J81" s="165" t="str">
        <f t="shared" si="27"/>
        <v/>
      </c>
      <c r="K81" s="165" t="str">
        <f t="shared" si="27"/>
        <v/>
      </c>
      <c r="L81" s="165" t="str">
        <f t="shared" si="27"/>
        <v/>
      </c>
      <c r="M81" s="165" t="str">
        <f t="shared" si="27"/>
        <v/>
      </c>
      <c r="N81" s="165">
        <f t="shared" si="27"/>
        <v>511800</v>
      </c>
      <c r="O81" s="165" t="str">
        <f t="shared" si="27"/>
        <v/>
      </c>
      <c r="P81" s="165">
        <f t="shared" si="27"/>
        <v>511800</v>
      </c>
      <c r="Q81" s="165">
        <f t="shared" si="27"/>
        <v>511800</v>
      </c>
      <c r="R81" s="165" t="str">
        <f t="shared" si="27"/>
        <v/>
      </c>
      <c r="S81" s="165" t="str">
        <f t="shared" si="27"/>
        <v/>
      </c>
      <c r="T81" s="267"/>
      <c r="U81" s="159"/>
    </row>
    <row r="82" spans="1:21" s="45" customFormat="1">
      <c r="A82" s="235"/>
      <c r="B82" s="235"/>
      <c r="C82" s="76" t="s">
        <v>63</v>
      </c>
      <c r="D82" s="74">
        <f t="shared" si="28"/>
        <v>0</v>
      </c>
      <c r="E82" s="74">
        <f t="shared" si="28"/>
        <v>0</v>
      </c>
      <c r="F82" s="74">
        <f t="shared" si="28"/>
        <v>0</v>
      </c>
      <c r="G82" s="74">
        <f t="shared" si="28"/>
        <v>0</v>
      </c>
      <c r="H82" s="162"/>
      <c r="I82" s="162"/>
      <c r="J82" s="165" t="str">
        <f t="shared" si="27"/>
        <v/>
      </c>
      <c r="K82" s="165" t="str">
        <f t="shared" si="27"/>
        <v/>
      </c>
      <c r="L82" s="165" t="str">
        <f t="shared" si="27"/>
        <v/>
      </c>
      <c r="M82" s="165" t="str">
        <f t="shared" si="27"/>
        <v/>
      </c>
      <c r="N82" s="165" t="str">
        <f t="shared" si="27"/>
        <v/>
      </c>
      <c r="O82" s="165" t="str">
        <f t="shared" si="27"/>
        <v/>
      </c>
      <c r="P82" s="165" t="str">
        <f t="shared" si="27"/>
        <v/>
      </c>
      <c r="Q82" s="165" t="str">
        <f t="shared" si="27"/>
        <v/>
      </c>
      <c r="R82" s="165" t="str">
        <f t="shared" si="27"/>
        <v/>
      </c>
      <c r="S82" s="165" t="str">
        <f t="shared" si="27"/>
        <v/>
      </c>
      <c r="T82" s="267"/>
      <c r="U82" s="159"/>
    </row>
    <row r="83" spans="1:21" s="45" customFormat="1">
      <c r="A83" s="235"/>
      <c r="B83" s="235"/>
      <c r="C83" s="73" t="s">
        <v>64</v>
      </c>
      <c r="D83" s="74">
        <f>D90+D97+D104+D111+D125+D139</f>
        <v>601292.92000000004</v>
      </c>
      <c r="E83" s="74">
        <f t="shared" ref="E83:G83" si="30">E90+E97+E104+E111+E125+E139</f>
        <v>620000</v>
      </c>
      <c r="F83" s="74">
        <f t="shared" si="30"/>
        <v>620000</v>
      </c>
      <c r="G83" s="74">
        <f t="shared" si="30"/>
        <v>1841292.92</v>
      </c>
      <c r="H83" s="162"/>
      <c r="I83" s="162"/>
      <c r="J83" s="165" t="str">
        <f t="shared" si="27"/>
        <v/>
      </c>
      <c r="K83" s="165" t="str">
        <f t="shared" si="27"/>
        <v/>
      </c>
      <c r="L83" s="165">
        <f t="shared" si="27"/>
        <v>174400</v>
      </c>
      <c r="M83" s="165">
        <f t="shared" si="27"/>
        <v>60480</v>
      </c>
      <c r="N83" s="165">
        <f t="shared" si="27"/>
        <v>266760</v>
      </c>
      <c r="O83" s="165">
        <f t="shared" si="27"/>
        <v>363584</v>
      </c>
      <c r="P83" s="165">
        <f t="shared" si="27"/>
        <v>601292.92000000004</v>
      </c>
      <c r="Q83" s="165">
        <f t="shared" si="27"/>
        <v>436166</v>
      </c>
      <c r="R83" s="165">
        <f t="shared" si="27"/>
        <v>620000</v>
      </c>
      <c r="S83" s="165">
        <f t="shared" si="27"/>
        <v>620000</v>
      </c>
      <c r="T83" s="267"/>
      <c r="U83" s="159"/>
    </row>
    <row r="84" spans="1:21" s="45" customFormat="1">
      <c r="A84" s="235"/>
      <c r="B84" s="235"/>
      <c r="C84" s="73" t="s">
        <v>65</v>
      </c>
      <c r="D84" s="74">
        <f>D91+D105+D112</f>
        <v>0</v>
      </c>
      <c r="E84" s="74">
        <f>E91+E105+E112</f>
        <v>0</v>
      </c>
      <c r="F84" s="74">
        <f>F91+F105+F112</f>
        <v>0</v>
      </c>
      <c r="G84" s="74">
        <f>G91+G105+G112</f>
        <v>0</v>
      </c>
      <c r="H84" s="162"/>
      <c r="I84" s="162"/>
      <c r="J84" s="165" t="str">
        <f t="shared" si="27"/>
        <v/>
      </c>
      <c r="K84" s="165" t="str">
        <f t="shared" si="27"/>
        <v/>
      </c>
      <c r="L84" s="165" t="str">
        <f t="shared" si="27"/>
        <v/>
      </c>
      <c r="M84" s="165" t="str">
        <f t="shared" si="27"/>
        <v/>
      </c>
      <c r="N84" s="165" t="str">
        <f t="shared" si="27"/>
        <v/>
      </c>
      <c r="O84" s="165" t="str">
        <f t="shared" si="27"/>
        <v/>
      </c>
      <c r="P84" s="165" t="str">
        <f t="shared" si="27"/>
        <v/>
      </c>
      <c r="Q84" s="165" t="str">
        <f t="shared" si="27"/>
        <v/>
      </c>
      <c r="R84" s="165" t="str">
        <f t="shared" si="27"/>
        <v/>
      </c>
      <c r="S84" s="165" t="str">
        <f t="shared" si="27"/>
        <v/>
      </c>
      <c r="T84" s="268"/>
      <c r="U84" s="159"/>
    </row>
    <row r="85" spans="1:21" hidden="1">
      <c r="A85" s="251" t="s">
        <v>38</v>
      </c>
      <c r="B85" s="247" t="str">
        <f>'Пр. 5 (ПП2.БДД.2.Мер.)'!A13</f>
        <v>1.5. Временное перемещение, хранение, оценка и утилизация брошенных и бесхозяйных транспортных средств на территории ЗАТО Железногорск</v>
      </c>
      <c r="C85" s="17" t="s">
        <v>89</v>
      </c>
      <c r="D85" s="38">
        <f>SUM(D87:D91)</f>
        <v>184400</v>
      </c>
      <c r="E85" s="38">
        <f t="shared" ref="E85:G85" si="31">SUM(E87:E91)</f>
        <v>200000</v>
      </c>
      <c r="F85" s="38">
        <f t="shared" si="31"/>
        <v>200000</v>
      </c>
      <c r="G85" s="38">
        <f t="shared" si="31"/>
        <v>584400</v>
      </c>
      <c r="H85" s="163"/>
      <c r="I85" s="163"/>
      <c r="J85" s="164">
        <f>SUM(J87:J91)</f>
        <v>0</v>
      </c>
      <c r="K85" s="164">
        <f t="shared" ref="K85:S85" si="32">SUM(K87:K91)</f>
        <v>0</v>
      </c>
      <c r="L85" s="164">
        <f t="shared" si="32"/>
        <v>84400</v>
      </c>
      <c r="M85" s="164">
        <f t="shared" si="32"/>
        <v>60480</v>
      </c>
      <c r="N85" s="164">
        <f t="shared" si="32"/>
        <v>84400</v>
      </c>
      <c r="O85" s="164">
        <f t="shared" si="32"/>
        <v>91224</v>
      </c>
      <c r="P85" s="164">
        <f t="shared" si="32"/>
        <v>184400</v>
      </c>
      <c r="Q85" s="164">
        <f t="shared" si="32"/>
        <v>163806</v>
      </c>
      <c r="R85" s="164">
        <f t="shared" si="32"/>
        <v>200000</v>
      </c>
      <c r="S85" s="164">
        <f t="shared" si="32"/>
        <v>200000</v>
      </c>
      <c r="T85" s="108"/>
    </row>
    <row r="86" spans="1:21" hidden="1">
      <c r="A86" s="281"/>
      <c r="B86" s="247"/>
      <c r="C86" s="17" t="s">
        <v>61</v>
      </c>
      <c r="D86" s="38"/>
      <c r="E86" s="38"/>
      <c r="F86" s="38"/>
      <c r="G86" s="38"/>
      <c r="H86" s="163"/>
      <c r="I86" s="163"/>
      <c r="J86" s="163"/>
      <c r="K86" s="163"/>
      <c r="L86" s="133"/>
      <c r="M86" s="133"/>
      <c r="N86" s="133"/>
      <c r="O86" s="133"/>
      <c r="P86" s="108"/>
      <c r="Q86" s="108"/>
      <c r="R86" s="108"/>
      <c r="S86" s="108"/>
      <c r="T86" s="133"/>
    </row>
    <row r="87" spans="1:21" hidden="1">
      <c r="A87" s="281"/>
      <c r="B87" s="247"/>
      <c r="C87" s="18" t="s">
        <v>60</v>
      </c>
      <c r="D87" s="38">
        <v>0</v>
      </c>
      <c r="E87" s="38">
        <v>0</v>
      </c>
      <c r="F87" s="38">
        <v>0</v>
      </c>
      <c r="G87" s="38">
        <v>0</v>
      </c>
      <c r="H87" s="163"/>
      <c r="I87" s="163"/>
      <c r="J87" s="163"/>
      <c r="K87" s="163"/>
      <c r="L87" s="133"/>
      <c r="M87" s="133"/>
      <c r="N87" s="133"/>
      <c r="O87" s="133"/>
      <c r="P87" s="108"/>
      <c r="Q87" s="108"/>
      <c r="R87" s="108"/>
      <c r="S87" s="108"/>
      <c r="T87" s="133"/>
    </row>
    <row r="88" spans="1:21" hidden="1">
      <c r="A88" s="281"/>
      <c r="B88" s="247"/>
      <c r="C88" s="17" t="s">
        <v>62</v>
      </c>
      <c r="D88" s="38">
        <v>0</v>
      </c>
      <c r="E88" s="38">
        <v>0</v>
      </c>
      <c r="F88" s="38">
        <v>0</v>
      </c>
      <c r="G88" s="38">
        <v>0</v>
      </c>
      <c r="H88" s="163"/>
      <c r="I88" s="163"/>
      <c r="J88" s="163"/>
      <c r="K88" s="163"/>
      <c r="L88" s="133"/>
      <c r="M88" s="133"/>
      <c r="N88" s="133"/>
      <c r="O88" s="133"/>
      <c r="P88" s="108"/>
      <c r="Q88" s="108"/>
      <c r="R88" s="108"/>
      <c r="S88" s="108"/>
      <c r="T88" s="133"/>
    </row>
    <row r="89" spans="1:21" hidden="1">
      <c r="A89" s="281"/>
      <c r="B89" s="247"/>
      <c r="C89" s="17" t="s">
        <v>63</v>
      </c>
      <c r="D89" s="38">
        <v>0</v>
      </c>
      <c r="E89" s="38">
        <v>0</v>
      </c>
      <c r="F89" s="38">
        <v>0</v>
      </c>
      <c r="G89" s="38">
        <v>0</v>
      </c>
      <c r="H89" s="163"/>
      <c r="I89" s="163"/>
      <c r="J89" s="163"/>
      <c r="K89" s="163"/>
      <c r="L89" s="133"/>
      <c r="M89" s="133"/>
      <c r="N89" s="133"/>
      <c r="O89" s="133"/>
      <c r="P89" s="108"/>
      <c r="Q89" s="108"/>
      <c r="R89" s="108"/>
      <c r="S89" s="108"/>
      <c r="T89" s="133"/>
    </row>
    <row r="90" spans="1:21" hidden="1">
      <c r="A90" s="281"/>
      <c r="B90" s="247"/>
      <c r="C90" s="17" t="s">
        <v>64</v>
      </c>
      <c r="D90" s="39">
        <f>'Пр. 5 (ПП2.БДД.2.Мер.)'!G13</f>
        <v>184400</v>
      </c>
      <c r="E90" s="39">
        <f>'Пр. 5 (ПП2.БДД.2.Мер.)'!H13</f>
        <v>200000</v>
      </c>
      <c r="F90" s="39">
        <f>'Пр. 5 (ПП2.БДД.2.Мер.)'!I13</f>
        <v>200000</v>
      </c>
      <c r="G90" s="39">
        <f>'Пр. 5 (ПП2.БДД.2.Мер.)'!J13</f>
        <v>584400</v>
      </c>
      <c r="H90" s="163"/>
      <c r="I90" s="163"/>
      <c r="J90" s="164">
        <f>'Пр.2 (2. Распределение)'!N43</f>
        <v>0</v>
      </c>
      <c r="K90" s="164">
        <f>'Пр.2 (2. Распределение)'!O43</f>
        <v>0</v>
      </c>
      <c r="L90" s="164">
        <f>'Пр.2 (2. Распределение)'!P43</f>
        <v>84400</v>
      </c>
      <c r="M90" s="164">
        <f>'Пр.2 (2. Распределение)'!Q43</f>
        <v>60480</v>
      </c>
      <c r="N90" s="164">
        <f>'Пр.2 (2. Распределение)'!R43</f>
        <v>84400</v>
      </c>
      <c r="O90" s="164">
        <f>'Пр.2 (2. Распределение)'!S43</f>
        <v>91224</v>
      </c>
      <c r="P90" s="164">
        <f>'Пр.2 (2. Распределение)'!T43</f>
        <v>184400</v>
      </c>
      <c r="Q90" s="164">
        <f>'Пр.2 (2. Распределение)'!U43</f>
        <v>163806</v>
      </c>
      <c r="R90" s="164">
        <f>'Пр.2 (2. Распределение)'!V43</f>
        <v>200000</v>
      </c>
      <c r="S90" s="164">
        <f>'Пр.2 (2. Распределение)'!W43</f>
        <v>200000</v>
      </c>
      <c r="T90" s="108"/>
    </row>
    <row r="91" spans="1:21" hidden="1">
      <c r="A91" s="281"/>
      <c r="B91" s="247"/>
      <c r="C91" s="17" t="s">
        <v>65</v>
      </c>
      <c r="D91" s="38">
        <v>0</v>
      </c>
      <c r="E91" s="38">
        <v>0</v>
      </c>
      <c r="F91" s="38">
        <v>0</v>
      </c>
      <c r="G91" s="38">
        <v>0</v>
      </c>
      <c r="H91" s="163"/>
      <c r="I91" s="163"/>
      <c r="J91" s="163"/>
      <c r="K91" s="163"/>
      <c r="L91" s="133"/>
      <c r="M91" s="133"/>
      <c r="N91" s="133"/>
      <c r="O91" s="133"/>
      <c r="P91" s="108"/>
      <c r="Q91" s="108"/>
      <c r="R91" s="108"/>
      <c r="S91" s="108"/>
      <c r="T91" s="133"/>
    </row>
    <row r="92" spans="1:21" hidden="1">
      <c r="A92" s="251" t="s">
        <v>39</v>
      </c>
      <c r="B92" s="247" t="str">
        <f>'Пр. 5 (ПП2.БДД.2.Мер.)'!A14</f>
        <v>1.6. Софинансирование мероприятий по краевым программам в рамках подпрограммы «Повышение безопасности дорожного движения на дорогах общего пользования местного значения»</v>
      </c>
      <c r="C92" s="17" t="s">
        <v>89</v>
      </c>
      <c r="D92" s="38">
        <f>SUM(D94:D98)</f>
        <v>144532.92000000001</v>
      </c>
      <c r="E92" s="38">
        <f t="shared" ref="E92:G92" si="33">SUM(E94:E98)</f>
        <v>250000</v>
      </c>
      <c r="F92" s="38">
        <f t="shared" si="33"/>
        <v>250000</v>
      </c>
      <c r="G92" s="38">
        <f t="shared" si="33"/>
        <v>644532.92000000004</v>
      </c>
      <c r="H92" s="163"/>
      <c r="I92" s="163"/>
      <c r="J92" s="164">
        <f>SUM(J94:J98)</f>
        <v>0</v>
      </c>
      <c r="K92" s="164">
        <f t="shared" ref="K92:S92" si="34">SUM(K94:K98)</f>
        <v>0</v>
      </c>
      <c r="L92" s="164">
        <f t="shared" si="34"/>
        <v>0</v>
      </c>
      <c r="M92" s="164">
        <f t="shared" si="34"/>
        <v>0</v>
      </c>
      <c r="N92" s="164">
        <f t="shared" si="34"/>
        <v>0</v>
      </c>
      <c r="O92" s="164">
        <f t="shared" si="34"/>
        <v>0</v>
      </c>
      <c r="P92" s="164">
        <f t="shared" si="34"/>
        <v>144532.92000000001</v>
      </c>
      <c r="Q92" s="164">
        <f t="shared" si="34"/>
        <v>0</v>
      </c>
      <c r="R92" s="164">
        <f t="shared" si="34"/>
        <v>250000</v>
      </c>
      <c r="S92" s="164">
        <f t="shared" si="34"/>
        <v>250000</v>
      </c>
      <c r="T92" s="108"/>
    </row>
    <row r="93" spans="1:21" hidden="1">
      <c r="A93" s="281"/>
      <c r="B93" s="247"/>
      <c r="C93" s="17" t="s">
        <v>61</v>
      </c>
      <c r="D93" s="38"/>
      <c r="E93" s="38"/>
      <c r="F93" s="38"/>
      <c r="G93" s="38"/>
      <c r="H93" s="163"/>
      <c r="I93" s="163"/>
      <c r="J93" s="163"/>
      <c r="K93" s="163"/>
      <c r="L93" s="133"/>
      <c r="M93" s="133"/>
      <c r="N93" s="133"/>
      <c r="O93" s="133"/>
      <c r="P93" s="108"/>
      <c r="Q93" s="108"/>
      <c r="R93" s="108"/>
      <c r="S93" s="108"/>
      <c r="T93" s="133"/>
    </row>
    <row r="94" spans="1:21" hidden="1">
      <c r="A94" s="281"/>
      <c r="B94" s="247"/>
      <c r="C94" s="18" t="s">
        <v>60</v>
      </c>
      <c r="D94" s="38">
        <v>0</v>
      </c>
      <c r="E94" s="38">
        <v>0</v>
      </c>
      <c r="F94" s="38">
        <v>0</v>
      </c>
      <c r="G94" s="38">
        <v>0</v>
      </c>
      <c r="H94" s="163"/>
      <c r="I94" s="163"/>
      <c r="J94" s="163"/>
      <c r="K94" s="163"/>
      <c r="L94" s="133"/>
      <c r="M94" s="133"/>
      <c r="N94" s="133"/>
      <c r="O94" s="133"/>
      <c r="P94" s="108"/>
      <c r="Q94" s="108"/>
      <c r="R94" s="108"/>
      <c r="S94" s="108"/>
      <c r="T94" s="133"/>
    </row>
    <row r="95" spans="1:21" hidden="1">
      <c r="A95" s="281"/>
      <c r="B95" s="247"/>
      <c r="C95" s="17" t="s">
        <v>62</v>
      </c>
      <c r="D95" s="38">
        <v>0</v>
      </c>
      <c r="E95" s="38">
        <v>0</v>
      </c>
      <c r="F95" s="38">
        <v>0</v>
      </c>
      <c r="G95" s="38">
        <v>0</v>
      </c>
      <c r="H95" s="163"/>
      <c r="I95" s="163"/>
      <c r="J95" s="163"/>
      <c r="K95" s="163"/>
      <c r="L95" s="133"/>
      <c r="M95" s="133"/>
      <c r="N95" s="133"/>
      <c r="O95" s="133"/>
      <c r="P95" s="108"/>
      <c r="Q95" s="108"/>
      <c r="R95" s="108"/>
      <c r="S95" s="108"/>
      <c r="T95" s="133"/>
    </row>
    <row r="96" spans="1:21" hidden="1">
      <c r="A96" s="281"/>
      <c r="B96" s="247"/>
      <c r="C96" s="17" t="s">
        <v>63</v>
      </c>
      <c r="D96" s="38">
        <v>0</v>
      </c>
      <c r="E96" s="38">
        <v>0</v>
      </c>
      <c r="F96" s="38">
        <v>0</v>
      </c>
      <c r="G96" s="38">
        <v>0</v>
      </c>
      <c r="H96" s="163"/>
      <c r="I96" s="163"/>
      <c r="J96" s="163"/>
      <c r="K96" s="163"/>
      <c r="L96" s="133"/>
      <c r="M96" s="133"/>
      <c r="N96" s="133"/>
      <c r="O96" s="133"/>
      <c r="P96" s="108"/>
      <c r="Q96" s="108"/>
      <c r="R96" s="108"/>
      <c r="S96" s="108"/>
      <c r="T96" s="133"/>
    </row>
    <row r="97" spans="1:20" hidden="1">
      <c r="A97" s="281"/>
      <c r="B97" s="247"/>
      <c r="C97" s="17" t="s">
        <v>64</v>
      </c>
      <c r="D97" s="39">
        <f>'Пр. 5 (ПП2.БДД.2.Мер.)'!G14</f>
        <v>144532.92000000001</v>
      </c>
      <c r="E97" s="39">
        <f>'Пр. 5 (ПП2.БДД.2.Мер.)'!H14</f>
        <v>250000</v>
      </c>
      <c r="F97" s="39">
        <f>'Пр. 5 (ПП2.БДД.2.Мер.)'!I14</f>
        <v>250000</v>
      </c>
      <c r="G97" s="39">
        <f>'Пр. 5 (ПП2.БДД.2.Мер.)'!J14</f>
        <v>644532.92000000004</v>
      </c>
      <c r="H97" s="163"/>
      <c r="I97" s="163"/>
      <c r="J97" s="164">
        <f>'Пр.2 (2. Распределение)'!N46</f>
        <v>0</v>
      </c>
      <c r="K97" s="164">
        <f>'Пр.2 (2. Распределение)'!O46</f>
        <v>0</v>
      </c>
      <c r="L97" s="164">
        <f>'Пр.2 (2. Распределение)'!P46</f>
        <v>0</v>
      </c>
      <c r="M97" s="164">
        <f>'Пр.2 (2. Распределение)'!Q46</f>
        <v>0</v>
      </c>
      <c r="N97" s="164">
        <f>'Пр.2 (2. Распределение)'!R46</f>
        <v>0</v>
      </c>
      <c r="O97" s="164">
        <f>'Пр.2 (2. Распределение)'!S46</f>
        <v>0</v>
      </c>
      <c r="P97" s="164">
        <f>'Пр.2 (2. Распределение)'!T46</f>
        <v>144532.92000000001</v>
      </c>
      <c r="Q97" s="164">
        <f>'Пр.2 (2. Распределение)'!U46</f>
        <v>0</v>
      </c>
      <c r="R97" s="164">
        <f>'Пр.2 (2. Распределение)'!V46</f>
        <v>250000</v>
      </c>
      <c r="S97" s="164">
        <f>'Пр.2 (2. Распределение)'!W46</f>
        <v>250000</v>
      </c>
      <c r="T97" s="108"/>
    </row>
    <row r="98" spans="1:20" hidden="1">
      <c r="A98" s="281"/>
      <c r="B98" s="247"/>
      <c r="C98" s="17" t="s">
        <v>65</v>
      </c>
      <c r="D98" s="38">
        <v>0</v>
      </c>
      <c r="E98" s="38">
        <v>0</v>
      </c>
      <c r="F98" s="38">
        <v>0</v>
      </c>
      <c r="G98" s="38">
        <v>0</v>
      </c>
      <c r="H98" s="163"/>
      <c r="I98" s="163"/>
      <c r="J98" s="163"/>
      <c r="K98" s="163"/>
      <c r="L98" s="133"/>
      <c r="M98" s="133"/>
      <c r="N98" s="133"/>
      <c r="O98" s="133"/>
      <c r="P98" s="108"/>
      <c r="Q98" s="108"/>
      <c r="R98" s="108"/>
      <c r="S98" s="108"/>
      <c r="T98" s="133"/>
    </row>
    <row r="99" spans="1:20" hidden="1">
      <c r="A99" s="251" t="s">
        <v>40</v>
      </c>
      <c r="B99" s="247" t="str">
        <f>'Пр. 5 (ПП2.БДД.2.Мер.)'!A16</f>
        <v>2.1. Проведение конкурсов по тематике "Безопасность дорожного движения в ЗАТО Железногорск"</v>
      </c>
      <c r="C99" s="17" t="s">
        <v>89</v>
      </c>
      <c r="D99" s="38">
        <f>SUM(D101:D105)</f>
        <v>80000</v>
      </c>
      <c r="E99" s="38">
        <f t="shared" ref="E99:G99" si="35">SUM(E101:E105)</f>
        <v>80000</v>
      </c>
      <c r="F99" s="38">
        <f t="shared" si="35"/>
        <v>80000</v>
      </c>
      <c r="G99" s="38">
        <f t="shared" si="35"/>
        <v>240000</v>
      </c>
      <c r="H99" s="163"/>
      <c r="I99" s="163"/>
      <c r="J99" s="164">
        <f>SUM(J101:J105)</f>
        <v>0</v>
      </c>
      <c r="K99" s="164">
        <f t="shared" ref="K99:S99" si="36">SUM(K101:K105)</f>
        <v>0</v>
      </c>
      <c r="L99" s="164">
        <f t="shared" si="36"/>
        <v>0</v>
      </c>
      <c r="M99" s="164">
        <f t="shared" si="36"/>
        <v>0</v>
      </c>
      <c r="N99" s="164">
        <f t="shared" si="36"/>
        <v>80000</v>
      </c>
      <c r="O99" s="164">
        <f t="shared" si="36"/>
        <v>80000</v>
      </c>
      <c r="P99" s="164">
        <f t="shared" si="36"/>
        <v>80000</v>
      </c>
      <c r="Q99" s="164">
        <f t="shared" si="36"/>
        <v>80000</v>
      </c>
      <c r="R99" s="164">
        <f t="shared" si="36"/>
        <v>80000</v>
      </c>
      <c r="S99" s="164">
        <f t="shared" si="36"/>
        <v>80000</v>
      </c>
      <c r="T99" s="108"/>
    </row>
    <row r="100" spans="1:20" hidden="1">
      <c r="A100" s="281"/>
      <c r="B100" s="247"/>
      <c r="C100" s="17" t="s">
        <v>61</v>
      </c>
      <c r="D100" s="38"/>
      <c r="E100" s="38"/>
      <c r="F100" s="38"/>
      <c r="G100" s="38"/>
      <c r="H100" s="163"/>
      <c r="I100" s="163"/>
      <c r="J100" s="163"/>
      <c r="K100" s="163"/>
      <c r="L100" s="133"/>
      <c r="M100" s="133"/>
      <c r="N100" s="133"/>
      <c r="O100" s="133"/>
      <c r="P100" s="108"/>
      <c r="Q100" s="108"/>
      <c r="R100" s="108"/>
      <c r="S100" s="108"/>
      <c r="T100" s="133"/>
    </row>
    <row r="101" spans="1:20" hidden="1">
      <c r="A101" s="281"/>
      <c r="B101" s="247"/>
      <c r="C101" s="18" t="s">
        <v>60</v>
      </c>
      <c r="D101" s="38">
        <v>0</v>
      </c>
      <c r="E101" s="38">
        <v>0</v>
      </c>
      <c r="F101" s="38">
        <v>0</v>
      </c>
      <c r="G101" s="38">
        <v>0</v>
      </c>
      <c r="H101" s="163"/>
      <c r="I101" s="163"/>
      <c r="J101" s="163"/>
      <c r="K101" s="163"/>
      <c r="L101" s="133"/>
      <c r="M101" s="133"/>
      <c r="N101" s="133"/>
      <c r="O101" s="133"/>
      <c r="P101" s="108"/>
      <c r="Q101" s="108"/>
      <c r="R101" s="108"/>
      <c r="S101" s="108"/>
      <c r="T101" s="133"/>
    </row>
    <row r="102" spans="1:20" hidden="1">
      <c r="A102" s="281"/>
      <c r="B102" s="247"/>
      <c r="C102" s="17" t="s">
        <v>62</v>
      </c>
      <c r="D102" s="38">
        <v>0</v>
      </c>
      <c r="E102" s="38">
        <v>0</v>
      </c>
      <c r="F102" s="38">
        <v>0</v>
      </c>
      <c r="G102" s="38">
        <v>0</v>
      </c>
      <c r="H102" s="163"/>
      <c r="I102" s="163"/>
      <c r="J102" s="163"/>
      <c r="K102" s="163"/>
      <c r="L102" s="133"/>
      <c r="M102" s="133"/>
      <c r="N102" s="133"/>
      <c r="O102" s="133"/>
      <c r="P102" s="108"/>
      <c r="Q102" s="108"/>
      <c r="R102" s="108"/>
      <c r="S102" s="108"/>
      <c r="T102" s="133"/>
    </row>
    <row r="103" spans="1:20" hidden="1">
      <c r="A103" s="281"/>
      <c r="B103" s="247"/>
      <c r="C103" s="17" t="s">
        <v>63</v>
      </c>
      <c r="D103" s="38">
        <v>0</v>
      </c>
      <c r="E103" s="38">
        <v>0</v>
      </c>
      <c r="F103" s="38">
        <v>0</v>
      </c>
      <c r="G103" s="38">
        <v>0</v>
      </c>
      <c r="H103" s="163"/>
      <c r="I103" s="163"/>
      <c r="J103" s="163"/>
      <c r="K103" s="163"/>
      <c r="L103" s="133"/>
      <c r="M103" s="133"/>
      <c r="N103" s="133"/>
      <c r="O103" s="133"/>
      <c r="P103" s="108"/>
      <c r="Q103" s="108"/>
      <c r="R103" s="108"/>
      <c r="S103" s="108"/>
      <c r="T103" s="133"/>
    </row>
    <row r="104" spans="1:20" hidden="1">
      <c r="A104" s="281"/>
      <c r="B104" s="247"/>
      <c r="C104" s="17" t="s">
        <v>64</v>
      </c>
      <c r="D104" s="40">
        <f>'Пр. 5 (ПП2.БДД.2.Мер.)'!G16</f>
        <v>80000</v>
      </c>
      <c r="E104" s="40">
        <f>'Пр. 5 (ПП2.БДД.2.Мер.)'!H16</f>
        <v>80000</v>
      </c>
      <c r="F104" s="40">
        <f>'Пр. 5 (ПП2.БДД.2.Мер.)'!I16</f>
        <v>80000</v>
      </c>
      <c r="G104" s="40">
        <f>'Пр. 5 (ПП2.БДД.2.Мер.)'!J16</f>
        <v>240000</v>
      </c>
      <c r="H104" s="163"/>
      <c r="I104" s="163"/>
      <c r="J104" s="164">
        <f>'Пр.2 (2. Распределение)'!N49</f>
        <v>0</v>
      </c>
      <c r="K104" s="164">
        <f>'Пр.2 (2. Распределение)'!O49</f>
        <v>0</v>
      </c>
      <c r="L104" s="164">
        <f>'Пр.2 (2. Распределение)'!P49</f>
        <v>0</v>
      </c>
      <c r="M104" s="164">
        <f>'Пр.2 (2. Распределение)'!Q49</f>
        <v>0</v>
      </c>
      <c r="N104" s="164">
        <f>'Пр.2 (2. Распределение)'!R49</f>
        <v>80000</v>
      </c>
      <c r="O104" s="164">
        <f>'Пр.2 (2. Распределение)'!S49</f>
        <v>80000</v>
      </c>
      <c r="P104" s="164">
        <f>'Пр.2 (2. Распределение)'!T49</f>
        <v>80000</v>
      </c>
      <c r="Q104" s="164">
        <f>'Пр.2 (2. Распределение)'!U49</f>
        <v>80000</v>
      </c>
      <c r="R104" s="164">
        <f>'Пр.2 (2. Распределение)'!V49</f>
        <v>80000</v>
      </c>
      <c r="S104" s="164">
        <f>'Пр.2 (2. Распределение)'!W49</f>
        <v>80000</v>
      </c>
      <c r="T104" s="108"/>
    </row>
    <row r="105" spans="1:20" hidden="1">
      <c r="A105" s="281"/>
      <c r="B105" s="247"/>
      <c r="C105" s="17" t="s">
        <v>65</v>
      </c>
      <c r="D105" s="38">
        <v>0</v>
      </c>
      <c r="E105" s="38">
        <v>0</v>
      </c>
      <c r="F105" s="38">
        <v>0</v>
      </c>
      <c r="G105" s="38">
        <v>0</v>
      </c>
      <c r="H105" s="163"/>
      <c r="I105" s="163"/>
      <c r="J105" s="163"/>
      <c r="K105" s="163"/>
      <c r="L105" s="133"/>
      <c r="M105" s="133"/>
      <c r="N105" s="133"/>
      <c r="O105" s="133"/>
      <c r="P105" s="108"/>
      <c r="Q105" s="108"/>
      <c r="R105" s="108"/>
      <c r="S105" s="108"/>
      <c r="T105" s="133"/>
    </row>
    <row r="106" spans="1:20" hidden="1">
      <c r="A106" s="251" t="s">
        <v>155</v>
      </c>
      <c r="B106" s="247" t="str">
        <f>'Пр. 5 (ПП2.БДД.2.Мер.)'!A17</f>
        <v>2.2. Организация социальной рекламы и печатной продукции по безопасности дорожного движения</v>
      </c>
      <c r="C106" s="17" t="s">
        <v>89</v>
      </c>
      <c r="D106" s="38">
        <f>SUM(D108:D112)</f>
        <v>90000</v>
      </c>
      <c r="E106" s="38">
        <f t="shared" ref="E106:G106" si="37">SUM(E108:E112)</f>
        <v>90000</v>
      </c>
      <c r="F106" s="38">
        <f t="shared" si="37"/>
        <v>90000</v>
      </c>
      <c r="G106" s="38">
        <f t="shared" si="37"/>
        <v>270000</v>
      </c>
      <c r="H106" s="163"/>
      <c r="I106" s="163"/>
      <c r="J106" s="164">
        <f>SUM(J108:J112)</f>
        <v>0</v>
      </c>
      <c r="K106" s="164">
        <f t="shared" ref="K106:S106" si="38">SUM(K108:K112)</f>
        <v>0</v>
      </c>
      <c r="L106" s="164">
        <f t="shared" si="38"/>
        <v>90000</v>
      </c>
      <c r="M106" s="164">
        <f t="shared" si="38"/>
        <v>0</v>
      </c>
      <c r="N106" s="164">
        <f t="shared" si="38"/>
        <v>0</v>
      </c>
      <c r="O106" s="164">
        <f t="shared" si="38"/>
        <v>90000</v>
      </c>
      <c r="P106" s="164">
        <f t="shared" si="38"/>
        <v>90000</v>
      </c>
      <c r="Q106" s="164">
        <f t="shared" si="38"/>
        <v>90000</v>
      </c>
      <c r="R106" s="164">
        <f t="shared" si="38"/>
        <v>90000</v>
      </c>
      <c r="S106" s="164">
        <f t="shared" si="38"/>
        <v>90000</v>
      </c>
      <c r="T106" s="108"/>
    </row>
    <row r="107" spans="1:20" hidden="1">
      <c r="A107" s="281"/>
      <c r="B107" s="247"/>
      <c r="C107" s="17" t="s">
        <v>61</v>
      </c>
      <c r="D107" s="38"/>
      <c r="E107" s="38"/>
      <c r="F107" s="38"/>
      <c r="G107" s="38"/>
      <c r="H107" s="163"/>
      <c r="I107" s="163"/>
      <c r="J107" s="163"/>
      <c r="K107" s="163"/>
      <c r="L107" s="133"/>
      <c r="M107" s="133"/>
      <c r="N107" s="133"/>
      <c r="O107" s="133"/>
      <c r="P107" s="108"/>
      <c r="Q107" s="108"/>
      <c r="R107" s="108"/>
      <c r="S107" s="108"/>
      <c r="T107" s="133"/>
    </row>
    <row r="108" spans="1:20" hidden="1">
      <c r="A108" s="281"/>
      <c r="B108" s="247"/>
      <c r="C108" s="18" t="s">
        <v>60</v>
      </c>
      <c r="D108" s="38">
        <v>0</v>
      </c>
      <c r="E108" s="38">
        <v>0</v>
      </c>
      <c r="F108" s="38">
        <v>0</v>
      </c>
      <c r="G108" s="38">
        <v>0</v>
      </c>
      <c r="H108" s="163"/>
      <c r="I108" s="163"/>
      <c r="J108" s="163"/>
      <c r="K108" s="163"/>
      <c r="L108" s="133"/>
      <c r="M108" s="133"/>
      <c r="N108" s="133"/>
      <c r="O108" s="133"/>
      <c r="P108" s="108"/>
      <c r="Q108" s="108"/>
      <c r="R108" s="108"/>
      <c r="S108" s="108"/>
      <c r="T108" s="133"/>
    </row>
    <row r="109" spans="1:20" hidden="1">
      <c r="A109" s="281"/>
      <c r="B109" s="247"/>
      <c r="C109" s="17" t="s">
        <v>62</v>
      </c>
      <c r="D109" s="38">
        <v>0</v>
      </c>
      <c r="E109" s="38">
        <v>0</v>
      </c>
      <c r="F109" s="38">
        <v>0</v>
      </c>
      <c r="G109" s="38">
        <v>0</v>
      </c>
      <c r="H109" s="163"/>
      <c r="I109" s="163"/>
      <c r="J109" s="163"/>
      <c r="K109" s="163"/>
      <c r="L109" s="133"/>
      <c r="M109" s="133"/>
      <c r="N109" s="133"/>
      <c r="O109" s="133"/>
      <c r="P109" s="108"/>
      <c r="Q109" s="108"/>
      <c r="R109" s="108"/>
      <c r="S109" s="108"/>
      <c r="T109" s="133"/>
    </row>
    <row r="110" spans="1:20" hidden="1">
      <c r="A110" s="281"/>
      <c r="B110" s="247"/>
      <c r="C110" s="17" t="s">
        <v>63</v>
      </c>
      <c r="D110" s="38">
        <v>0</v>
      </c>
      <c r="E110" s="38">
        <v>0</v>
      </c>
      <c r="F110" s="38">
        <v>0</v>
      </c>
      <c r="G110" s="38">
        <v>0</v>
      </c>
      <c r="H110" s="163"/>
      <c r="I110" s="163"/>
      <c r="J110" s="163"/>
      <c r="K110" s="163"/>
      <c r="L110" s="133"/>
      <c r="M110" s="133"/>
      <c r="N110" s="133"/>
      <c r="O110" s="133"/>
      <c r="P110" s="108"/>
      <c r="Q110" s="108"/>
      <c r="R110" s="108"/>
      <c r="S110" s="108"/>
      <c r="T110" s="133"/>
    </row>
    <row r="111" spans="1:20" hidden="1">
      <c r="A111" s="281"/>
      <c r="B111" s="247"/>
      <c r="C111" s="17" t="s">
        <v>64</v>
      </c>
      <c r="D111" s="38">
        <f>'Пр. 5 (ПП2.БДД.2.Мер.)'!G17</f>
        <v>90000</v>
      </c>
      <c r="E111" s="38">
        <f>'Пр. 5 (ПП2.БДД.2.Мер.)'!H17</f>
        <v>90000</v>
      </c>
      <c r="F111" s="38">
        <f>'Пр. 5 (ПП2.БДД.2.Мер.)'!I17</f>
        <v>90000</v>
      </c>
      <c r="G111" s="38">
        <f>'Пр. 5 (ПП2.БДД.2.Мер.)'!J17</f>
        <v>270000</v>
      </c>
      <c r="H111" s="163"/>
      <c r="I111" s="163"/>
      <c r="J111" s="164">
        <f>'Пр.2 (2. Распределение)'!N52</f>
        <v>0</v>
      </c>
      <c r="K111" s="164">
        <f>'Пр.2 (2. Распределение)'!O52</f>
        <v>0</v>
      </c>
      <c r="L111" s="164">
        <f>'Пр.2 (2. Распределение)'!P52</f>
        <v>90000</v>
      </c>
      <c r="M111" s="164">
        <f>'Пр.2 (2. Распределение)'!Q52</f>
        <v>0</v>
      </c>
      <c r="N111" s="164">
        <f>'Пр.2 (2. Распределение)'!R52</f>
        <v>0</v>
      </c>
      <c r="O111" s="164">
        <f>'Пр.2 (2. Распределение)'!S52</f>
        <v>90000</v>
      </c>
      <c r="P111" s="164">
        <f>'Пр.2 (2. Распределение)'!T52</f>
        <v>90000</v>
      </c>
      <c r="Q111" s="164">
        <f>'Пр.2 (2. Распределение)'!U52</f>
        <v>90000</v>
      </c>
      <c r="R111" s="164">
        <f>'Пр.2 (2. Распределение)'!V52</f>
        <v>90000</v>
      </c>
      <c r="S111" s="164">
        <f>'Пр.2 (2. Распределение)'!W52</f>
        <v>90000</v>
      </c>
      <c r="T111" s="108"/>
    </row>
    <row r="112" spans="1:20" hidden="1">
      <c r="A112" s="281"/>
      <c r="B112" s="247"/>
      <c r="C112" s="17" t="s">
        <v>65</v>
      </c>
      <c r="D112" s="38">
        <v>0</v>
      </c>
      <c r="E112" s="38">
        <v>0</v>
      </c>
      <c r="F112" s="38">
        <v>0</v>
      </c>
      <c r="G112" s="38">
        <v>0</v>
      </c>
      <c r="H112" s="163"/>
      <c r="I112" s="163"/>
      <c r="J112" s="163"/>
      <c r="K112" s="163"/>
      <c r="L112" s="133"/>
      <c r="M112" s="133"/>
      <c r="N112" s="133"/>
      <c r="O112" s="133"/>
      <c r="P112" s="108"/>
      <c r="Q112" s="108"/>
      <c r="R112" s="108"/>
      <c r="S112" s="108"/>
      <c r="T112" s="133"/>
    </row>
    <row r="113" spans="1:20" hidden="1">
      <c r="A113" s="251" t="s">
        <v>192</v>
      </c>
      <c r="B113" s="247" t="str">
        <f>'Пр. 5 (ПП2.БДД.2.Мер.)'!A9</f>
        <v>1.1. 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 за счет средств муниципального дорожного фонда</v>
      </c>
      <c r="C113" s="17" t="s">
        <v>89</v>
      </c>
      <c r="D113" s="38">
        <f>SUM(D115:D119)</f>
        <v>46800</v>
      </c>
      <c r="E113" s="38">
        <f t="shared" ref="E113:G113" si="39">SUM(E115:E119)</f>
        <v>0</v>
      </c>
      <c r="F113" s="38">
        <f t="shared" si="39"/>
        <v>0</v>
      </c>
      <c r="G113" s="38">
        <f t="shared" si="39"/>
        <v>46800</v>
      </c>
      <c r="H113" s="163"/>
      <c r="I113" s="163"/>
      <c r="J113" s="164">
        <f>SUM(J115:J119)</f>
        <v>0</v>
      </c>
      <c r="K113" s="164">
        <f t="shared" ref="K113:S113" si="40">SUM(K115:K119)</f>
        <v>0</v>
      </c>
      <c r="L113" s="164">
        <f t="shared" si="40"/>
        <v>0</v>
      </c>
      <c r="M113" s="164">
        <f t="shared" si="40"/>
        <v>0</v>
      </c>
      <c r="N113" s="164">
        <f t="shared" si="40"/>
        <v>46800</v>
      </c>
      <c r="O113" s="164">
        <f t="shared" si="40"/>
        <v>0</v>
      </c>
      <c r="P113" s="164">
        <f t="shared" si="40"/>
        <v>46800</v>
      </c>
      <c r="Q113" s="164">
        <f t="shared" si="40"/>
        <v>46800</v>
      </c>
      <c r="R113" s="164">
        <f t="shared" si="40"/>
        <v>0</v>
      </c>
      <c r="S113" s="164">
        <f t="shared" si="40"/>
        <v>0</v>
      </c>
      <c r="T113" s="108"/>
    </row>
    <row r="114" spans="1:20" hidden="1">
      <c r="A114" s="281"/>
      <c r="B114" s="247"/>
      <c r="C114" s="17" t="s">
        <v>61</v>
      </c>
      <c r="D114" s="38"/>
      <c r="E114" s="38"/>
      <c r="F114" s="38"/>
      <c r="G114" s="38"/>
      <c r="H114" s="163"/>
      <c r="I114" s="163"/>
      <c r="J114" s="163"/>
      <c r="K114" s="163"/>
      <c r="L114" s="133"/>
      <c r="M114" s="133"/>
      <c r="N114" s="133"/>
      <c r="O114" s="133"/>
      <c r="P114" s="108"/>
      <c r="Q114" s="108"/>
      <c r="R114" s="108"/>
      <c r="S114" s="108"/>
      <c r="T114" s="133"/>
    </row>
    <row r="115" spans="1:20" hidden="1">
      <c r="A115" s="281"/>
      <c r="B115" s="247"/>
      <c r="C115" s="18" t="s">
        <v>60</v>
      </c>
      <c r="D115" s="38">
        <v>0</v>
      </c>
      <c r="E115" s="38">
        <v>0</v>
      </c>
      <c r="F115" s="38">
        <v>0</v>
      </c>
      <c r="G115" s="38">
        <v>0</v>
      </c>
      <c r="H115" s="163"/>
      <c r="I115" s="163"/>
      <c r="J115" s="163"/>
      <c r="K115" s="163"/>
      <c r="L115" s="133"/>
      <c r="M115" s="133"/>
      <c r="N115" s="133"/>
      <c r="O115" s="133"/>
      <c r="P115" s="108"/>
      <c r="Q115" s="108"/>
      <c r="R115" s="108"/>
      <c r="S115" s="108"/>
      <c r="T115" s="133"/>
    </row>
    <row r="116" spans="1:20" hidden="1">
      <c r="A116" s="281"/>
      <c r="B116" s="247"/>
      <c r="C116" s="17" t="s">
        <v>62</v>
      </c>
      <c r="D116" s="38">
        <f>'Пр. 5 (ПП2.БДД.2.Мер.)'!G9</f>
        <v>46800</v>
      </c>
      <c r="E116" s="38">
        <f>'Пр. 5 (ПП2.БДД.2.Мер.)'!H9</f>
        <v>0</v>
      </c>
      <c r="F116" s="38">
        <f>'Пр. 5 (ПП2.БДД.2.Мер.)'!I9</f>
        <v>0</v>
      </c>
      <c r="G116" s="38">
        <f>'Пр. 5 (ПП2.БДД.2.Мер.)'!J9</f>
        <v>46800</v>
      </c>
      <c r="H116" s="163"/>
      <c r="I116" s="163"/>
      <c r="J116" s="164">
        <f>'Пр.2 (2. Распределение)'!N55</f>
        <v>0</v>
      </c>
      <c r="K116" s="164">
        <f>'Пр.2 (2. Распределение)'!O55</f>
        <v>0</v>
      </c>
      <c r="L116" s="164">
        <f>'Пр.2 (2. Распределение)'!P55</f>
        <v>0</v>
      </c>
      <c r="M116" s="164">
        <f>'Пр.2 (2. Распределение)'!Q55</f>
        <v>0</v>
      </c>
      <c r="N116" s="164">
        <f>'Пр.2 (2. Распределение)'!R55</f>
        <v>46800</v>
      </c>
      <c r="O116" s="164">
        <f>'Пр.2 (2. Распределение)'!S55</f>
        <v>0</v>
      </c>
      <c r="P116" s="164">
        <f>'Пр.2 (2. Распределение)'!T55</f>
        <v>46800</v>
      </c>
      <c r="Q116" s="164">
        <f>'Пр.2 (2. Распределение)'!U55</f>
        <v>46800</v>
      </c>
      <c r="R116" s="164">
        <f>'Пр.2 (2. Распределение)'!V55</f>
        <v>0</v>
      </c>
      <c r="S116" s="164">
        <f>'Пр.2 (2. Распределение)'!W55</f>
        <v>0</v>
      </c>
      <c r="T116" s="108"/>
    </row>
    <row r="117" spans="1:20" hidden="1">
      <c r="A117" s="281"/>
      <c r="B117" s="247"/>
      <c r="C117" s="17" t="s">
        <v>63</v>
      </c>
      <c r="D117" s="38">
        <v>0</v>
      </c>
      <c r="E117" s="38">
        <v>0</v>
      </c>
      <c r="F117" s="38">
        <v>0</v>
      </c>
      <c r="G117" s="38">
        <v>0</v>
      </c>
      <c r="H117" s="163"/>
      <c r="I117" s="163"/>
      <c r="J117" s="163"/>
      <c r="K117" s="163"/>
      <c r="L117" s="133"/>
      <c r="M117" s="133"/>
      <c r="N117" s="133"/>
      <c r="O117" s="133"/>
      <c r="P117" s="108"/>
      <c r="Q117" s="108"/>
      <c r="R117" s="108"/>
      <c r="S117" s="108"/>
      <c r="T117" s="133"/>
    </row>
    <row r="118" spans="1:20" hidden="1">
      <c r="A118" s="281"/>
      <c r="B118" s="247"/>
      <c r="C118" s="17" t="s">
        <v>64</v>
      </c>
      <c r="D118" s="38">
        <v>0</v>
      </c>
      <c r="E118" s="38">
        <v>0</v>
      </c>
      <c r="F118" s="38">
        <v>0</v>
      </c>
      <c r="G118" s="38">
        <v>0</v>
      </c>
      <c r="H118" s="163"/>
      <c r="I118" s="163"/>
      <c r="J118" s="163"/>
      <c r="K118" s="163"/>
      <c r="L118" s="133"/>
      <c r="M118" s="133"/>
      <c r="N118" s="133"/>
      <c r="O118" s="133"/>
      <c r="P118" s="108"/>
      <c r="Q118" s="108"/>
      <c r="R118" s="108"/>
      <c r="S118" s="108"/>
      <c r="T118" s="133"/>
    </row>
    <row r="119" spans="1:20" hidden="1">
      <c r="A119" s="281"/>
      <c r="B119" s="247"/>
      <c r="C119" s="17" t="s">
        <v>65</v>
      </c>
      <c r="D119" s="38">
        <v>0</v>
      </c>
      <c r="E119" s="38">
        <v>0</v>
      </c>
      <c r="F119" s="38">
        <v>0</v>
      </c>
      <c r="G119" s="38">
        <v>0</v>
      </c>
      <c r="H119" s="163"/>
      <c r="I119" s="163"/>
      <c r="J119" s="163"/>
      <c r="K119" s="163"/>
      <c r="L119" s="133"/>
      <c r="M119" s="133"/>
      <c r="N119" s="133"/>
      <c r="O119" s="133"/>
      <c r="P119" s="108"/>
      <c r="Q119" s="108"/>
      <c r="R119" s="108"/>
      <c r="S119" s="108"/>
      <c r="T119" s="133"/>
    </row>
    <row r="120" spans="1:20" hidden="1">
      <c r="A120" s="251" t="s">
        <v>193</v>
      </c>
      <c r="B120" s="247" t="str">
        <f>'Пр. 5 (ПП2.БДД.2.Мер.)'!A10</f>
        <v xml:space="preserve">1.2. Софинансирование расходов на приобретение и установку дорожных знаков на участках автодорог местного значения вблизи детского учреждения (школы), на проезжей части которых возможно появление детей за счет средств муниципального дорожного фонда
</v>
      </c>
      <c r="C120" s="17" t="s">
        <v>89</v>
      </c>
      <c r="D120" s="38">
        <f>SUM(D122:D126)</f>
        <v>9360</v>
      </c>
      <c r="E120" s="38">
        <f t="shared" ref="E120:G120" si="41">SUM(E122:E126)</f>
        <v>0</v>
      </c>
      <c r="F120" s="38">
        <f t="shared" si="41"/>
        <v>0</v>
      </c>
      <c r="G120" s="38">
        <f t="shared" si="41"/>
        <v>9360</v>
      </c>
      <c r="H120" s="163"/>
      <c r="I120" s="163"/>
      <c r="J120" s="164">
        <f>SUM(J122:J126)</f>
        <v>0</v>
      </c>
      <c r="K120" s="164">
        <f t="shared" ref="K120:S120" si="42">SUM(K122:K126)</f>
        <v>0</v>
      </c>
      <c r="L120" s="164">
        <f t="shared" si="42"/>
        <v>0</v>
      </c>
      <c r="M120" s="164">
        <f t="shared" si="42"/>
        <v>0</v>
      </c>
      <c r="N120" s="164">
        <f t="shared" si="42"/>
        <v>9360</v>
      </c>
      <c r="O120" s="164">
        <f t="shared" si="42"/>
        <v>9360</v>
      </c>
      <c r="P120" s="164">
        <f t="shared" si="42"/>
        <v>9360</v>
      </c>
      <c r="Q120" s="164">
        <f t="shared" si="42"/>
        <v>9360</v>
      </c>
      <c r="R120" s="164">
        <f t="shared" si="42"/>
        <v>0</v>
      </c>
      <c r="S120" s="164">
        <f t="shared" si="42"/>
        <v>0</v>
      </c>
      <c r="T120" s="108"/>
    </row>
    <row r="121" spans="1:20" hidden="1">
      <c r="A121" s="281"/>
      <c r="B121" s="247"/>
      <c r="C121" s="17" t="s">
        <v>61</v>
      </c>
      <c r="D121" s="38"/>
      <c r="E121" s="38"/>
      <c r="F121" s="38"/>
      <c r="G121" s="38"/>
      <c r="H121" s="163"/>
      <c r="I121" s="163"/>
      <c r="J121" s="163"/>
      <c r="K121" s="163"/>
      <c r="L121" s="133"/>
      <c r="M121" s="133"/>
      <c r="N121" s="133"/>
      <c r="O121" s="133"/>
      <c r="P121" s="108"/>
      <c r="Q121" s="108"/>
      <c r="R121" s="108"/>
      <c r="S121" s="108"/>
      <c r="T121" s="133"/>
    </row>
    <row r="122" spans="1:20" hidden="1">
      <c r="A122" s="281"/>
      <c r="B122" s="247"/>
      <c r="C122" s="18" t="s">
        <v>60</v>
      </c>
      <c r="D122" s="38">
        <v>0</v>
      </c>
      <c r="E122" s="38">
        <v>0</v>
      </c>
      <c r="F122" s="38">
        <v>0</v>
      </c>
      <c r="G122" s="38">
        <v>0</v>
      </c>
      <c r="H122" s="163"/>
      <c r="I122" s="163"/>
      <c r="J122" s="163"/>
      <c r="K122" s="163"/>
      <c r="L122" s="133"/>
      <c r="M122" s="133"/>
      <c r="N122" s="133"/>
      <c r="O122" s="133"/>
      <c r="P122" s="108"/>
      <c r="Q122" s="108"/>
      <c r="R122" s="108"/>
      <c r="S122" s="108"/>
      <c r="T122" s="133"/>
    </row>
    <row r="123" spans="1:20" hidden="1">
      <c r="A123" s="281"/>
      <c r="B123" s="247"/>
      <c r="C123" s="17" t="s">
        <v>62</v>
      </c>
      <c r="D123" s="38">
        <v>0</v>
      </c>
      <c r="E123" s="38">
        <v>0</v>
      </c>
      <c r="F123" s="38">
        <v>0</v>
      </c>
      <c r="G123" s="38">
        <v>0</v>
      </c>
      <c r="H123" s="163"/>
      <c r="I123" s="163"/>
      <c r="J123" s="163"/>
      <c r="K123" s="163"/>
      <c r="L123" s="133"/>
      <c r="M123" s="133"/>
      <c r="N123" s="133"/>
      <c r="O123" s="133"/>
      <c r="P123" s="108"/>
      <c r="Q123" s="108"/>
      <c r="R123" s="108"/>
      <c r="S123" s="108"/>
      <c r="T123" s="133"/>
    </row>
    <row r="124" spans="1:20" hidden="1">
      <c r="A124" s="281"/>
      <c r="B124" s="247"/>
      <c r="C124" s="17" t="s">
        <v>63</v>
      </c>
      <c r="D124" s="38">
        <v>0</v>
      </c>
      <c r="E124" s="38">
        <v>0</v>
      </c>
      <c r="F124" s="38">
        <v>0</v>
      </c>
      <c r="G124" s="38">
        <v>0</v>
      </c>
      <c r="H124" s="163"/>
      <c r="I124" s="163"/>
      <c r="J124" s="163"/>
      <c r="K124" s="163"/>
      <c r="L124" s="133"/>
      <c r="M124" s="133"/>
      <c r="N124" s="133"/>
      <c r="O124" s="133"/>
      <c r="P124" s="108"/>
      <c r="Q124" s="108"/>
      <c r="R124" s="108"/>
      <c r="S124" s="108"/>
      <c r="T124" s="133"/>
    </row>
    <row r="125" spans="1:20" hidden="1">
      <c r="A125" s="281"/>
      <c r="B125" s="247"/>
      <c r="C125" s="17" t="s">
        <v>64</v>
      </c>
      <c r="D125" s="38">
        <f>'Пр. 5 (ПП2.БДД.2.Мер.)'!G10</f>
        <v>9360</v>
      </c>
      <c r="E125" s="38">
        <f>'Пр. 5 (ПП2.БДД.2.Мер.)'!H10</f>
        <v>0</v>
      </c>
      <c r="F125" s="38">
        <f>'Пр. 5 (ПП2.БДД.2.Мер.)'!I10</f>
        <v>0</v>
      </c>
      <c r="G125" s="38">
        <f>'Пр. 5 (ПП2.БДД.2.Мер.)'!J10</f>
        <v>9360</v>
      </c>
      <c r="H125" s="163"/>
      <c r="I125" s="163"/>
      <c r="J125" s="164">
        <f>'Пр.2 (2. Распределение)'!N58</f>
        <v>0</v>
      </c>
      <c r="K125" s="164">
        <f>'Пр.2 (2. Распределение)'!O58</f>
        <v>0</v>
      </c>
      <c r="L125" s="164">
        <f>'Пр.2 (2. Распределение)'!P58</f>
        <v>0</v>
      </c>
      <c r="M125" s="164">
        <f>'Пр.2 (2. Распределение)'!Q58</f>
        <v>0</v>
      </c>
      <c r="N125" s="164">
        <f>'Пр.2 (2. Распределение)'!R58</f>
        <v>9360</v>
      </c>
      <c r="O125" s="164">
        <f>'Пр.2 (2. Распределение)'!S58</f>
        <v>9360</v>
      </c>
      <c r="P125" s="164">
        <f>'Пр.2 (2. Распределение)'!T58</f>
        <v>9360</v>
      </c>
      <c r="Q125" s="164">
        <f>'Пр.2 (2. Распределение)'!U58</f>
        <v>9360</v>
      </c>
      <c r="R125" s="164">
        <f>'Пр.2 (2. Распределение)'!V58</f>
        <v>0</v>
      </c>
      <c r="S125" s="164">
        <f>'Пр.2 (2. Распределение)'!W58</f>
        <v>0</v>
      </c>
      <c r="T125" s="108"/>
    </row>
    <row r="126" spans="1:20" hidden="1">
      <c r="A126" s="281"/>
      <c r="B126" s="247"/>
      <c r="C126" s="17" t="s">
        <v>65</v>
      </c>
      <c r="D126" s="38">
        <v>0</v>
      </c>
      <c r="E126" s="38">
        <v>0</v>
      </c>
      <c r="F126" s="38">
        <v>0</v>
      </c>
      <c r="G126" s="38">
        <v>0</v>
      </c>
      <c r="H126" s="163"/>
      <c r="I126" s="163"/>
      <c r="J126" s="163"/>
      <c r="K126" s="163"/>
      <c r="L126" s="133"/>
      <c r="M126" s="133"/>
      <c r="N126" s="133"/>
      <c r="O126" s="133"/>
      <c r="P126" s="108"/>
      <c r="Q126" s="108"/>
      <c r="R126" s="108"/>
      <c r="S126" s="108"/>
      <c r="T126" s="133"/>
    </row>
    <row r="127" spans="1:20" hidden="1">
      <c r="A127" s="251" t="s">
        <v>194</v>
      </c>
      <c r="B127" s="247" t="str">
        <f>'Пр. 5 (ПП2.БДД.2.Мер.)'!A11</f>
        <v>1.3. Обустройство пешеходных переходов и нанесение дорожной разметки на автодорогах местного значения за счет средств муниципального дорожного фонда</v>
      </c>
      <c r="C127" s="17" t="s">
        <v>89</v>
      </c>
      <c r="D127" s="38"/>
      <c r="E127" s="38"/>
      <c r="F127" s="38"/>
      <c r="G127" s="38"/>
      <c r="H127" s="163"/>
      <c r="I127" s="163"/>
      <c r="J127" s="164">
        <f>SUM(J129:J133)</f>
        <v>0</v>
      </c>
      <c r="K127" s="164">
        <f t="shared" ref="K127:S127" si="43">SUM(K129:K133)</f>
        <v>0</v>
      </c>
      <c r="L127" s="164">
        <f t="shared" si="43"/>
        <v>0</v>
      </c>
      <c r="M127" s="164">
        <f t="shared" si="43"/>
        <v>0</v>
      </c>
      <c r="N127" s="164">
        <f t="shared" si="43"/>
        <v>465000</v>
      </c>
      <c r="O127" s="164">
        <f t="shared" si="43"/>
        <v>0</v>
      </c>
      <c r="P127" s="164">
        <f t="shared" si="43"/>
        <v>465000</v>
      </c>
      <c r="Q127" s="164">
        <f t="shared" si="43"/>
        <v>465000</v>
      </c>
      <c r="R127" s="164">
        <f t="shared" si="43"/>
        <v>0</v>
      </c>
      <c r="S127" s="164">
        <f t="shared" si="43"/>
        <v>0</v>
      </c>
      <c r="T127" s="108"/>
    </row>
    <row r="128" spans="1:20" hidden="1">
      <c r="A128" s="281"/>
      <c r="B128" s="247"/>
      <c r="C128" s="17" t="s">
        <v>61</v>
      </c>
      <c r="D128" s="38">
        <f>SUM(D130:D134)</f>
        <v>558000</v>
      </c>
      <c r="E128" s="38">
        <f t="shared" ref="E128:G128" si="44">SUM(E130:E134)</f>
        <v>0</v>
      </c>
      <c r="F128" s="38">
        <f t="shared" si="44"/>
        <v>0</v>
      </c>
      <c r="G128" s="38">
        <f t="shared" si="44"/>
        <v>558000</v>
      </c>
      <c r="H128" s="163"/>
      <c r="I128" s="163"/>
      <c r="J128" s="163"/>
      <c r="K128" s="163"/>
      <c r="L128" s="133"/>
      <c r="M128" s="133"/>
      <c r="N128" s="133"/>
      <c r="O128" s="133"/>
      <c r="P128" s="108"/>
      <c r="Q128" s="108"/>
      <c r="R128" s="108"/>
      <c r="S128" s="108"/>
      <c r="T128" s="133"/>
    </row>
    <row r="129" spans="1:21" hidden="1">
      <c r="A129" s="281"/>
      <c r="B129" s="247"/>
      <c r="C129" s="18" t="s">
        <v>60</v>
      </c>
      <c r="D129" s="38">
        <v>0</v>
      </c>
      <c r="E129" s="38">
        <v>0</v>
      </c>
      <c r="F129" s="38">
        <v>0</v>
      </c>
      <c r="G129" s="38">
        <v>0</v>
      </c>
      <c r="H129" s="163"/>
      <c r="I129" s="163"/>
      <c r="J129" s="163"/>
      <c r="K129" s="163"/>
      <c r="L129" s="133"/>
      <c r="M129" s="133"/>
      <c r="N129" s="133"/>
      <c r="O129" s="133"/>
      <c r="P129" s="108"/>
      <c r="Q129" s="108"/>
      <c r="R129" s="108"/>
      <c r="S129" s="108"/>
      <c r="T129" s="133"/>
    </row>
    <row r="130" spans="1:21" hidden="1">
      <c r="A130" s="281"/>
      <c r="B130" s="247"/>
      <c r="C130" s="17" t="s">
        <v>62</v>
      </c>
      <c r="D130" s="38">
        <f>'Пр. 5 (ПП2.БДД.2.Мер.)'!G11</f>
        <v>465000</v>
      </c>
      <c r="E130" s="38">
        <f>'Пр. 5 (ПП2.БДД.2.Мер.)'!H11</f>
        <v>0</v>
      </c>
      <c r="F130" s="38">
        <f>'Пр. 5 (ПП2.БДД.2.Мер.)'!I11</f>
        <v>0</v>
      </c>
      <c r="G130" s="38">
        <f>'Пр. 5 (ПП2.БДД.2.Мер.)'!J11</f>
        <v>465000</v>
      </c>
      <c r="H130" s="163"/>
      <c r="I130" s="163"/>
      <c r="J130" s="164">
        <f>'Пр.2 (2. Распределение)'!N61</f>
        <v>0</v>
      </c>
      <c r="K130" s="164">
        <f>'Пр.2 (2. Распределение)'!O61</f>
        <v>0</v>
      </c>
      <c r="L130" s="164">
        <f>'Пр.2 (2. Распределение)'!P61</f>
        <v>0</v>
      </c>
      <c r="M130" s="164">
        <f>'Пр.2 (2. Распределение)'!Q61</f>
        <v>0</v>
      </c>
      <c r="N130" s="164">
        <f>'Пр.2 (2. Распределение)'!R61</f>
        <v>465000</v>
      </c>
      <c r="O130" s="164">
        <f>'Пр.2 (2. Распределение)'!S61</f>
        <v>0</v>
      </c>
      <c r="P130" s="164">
        <f>'Пр.2 (2. Распределение)'!T61</f>
        <v>465000</v>
      </c>
      <c r="Q130" s="164">
        <f>'Пр.2 (2. Распределение)'!U61</f>
        <v>465000</v>
      </c>
      <c r="R130" s="164">
        <f>'Пр.2 (2. Распределение)'!V61</f>
        <v>0</v>
      </c>
      <c r="S130" s="164">
        <f>'Пр.2 (2. Распределение)'!W61</f>
        <v>0</v>
      </c>
      <c r="T130" s="108"/>
    </row>
    <row r="131" spans="1:21" hidden="1">
      <c r="A131" s="281"/>
      <c r="B131" s="247"/>
      <c r="C131" s="17" t="s">
        <v>63</v>
      </c>
      <c r="D131" s="38">
        <v>0</v>
      </c>
      <c r="E131" s="38">
        <v>0</v>
      </c>
      <c r="F131" s="38">
        <v>0</v>
      </c>
      <c r="G131" s="38">
        <v>0</v>
      </c>
      <c r="H131" s="163"/>
      <c r="I131" s="163"/>
      <c r="J131" s="163"/>
      <c r="K131" s="163"/>
      <c r="L131" s="133"/>
      <c r="M131" s="133"/>
      <c r="N131" s="133"/>
      <c r="O131" s="133"/>
      <c r="P131" s="108"/>
      <c r="Q131" s="108"/>
      <c r="R131" s="108"/>
      <c r="S131" s="108"/>
      <c r="T131" s="133"/>
    </row>
    <row r="132" spans="1:21" hidden="1">
      <c r="A132" s="281"/>
      <c r="B132" s="247"/>
      <c r="C132" s="17" t="s">
        <v>64</v>
      </c>
      <c r="D132" s="38">
        <v>0</v>
      </c>
      <c r="E132" s="38">
        <v>0</v>
      </c>
      <c r="F132" s="38">
        <v>0</v>
      </c>
      <c r="G132" s="38">
        <v>0</v>
      </c>
      <c r="H132" s="163"/>
      <c r="I132" s="163"/>
      <c r="J132" s="163"/>
      <c r="K132" s="163"/>
      <c r="L132" s="133"/>
      <c r="M132" s="133"/>
      <c r="N132" s="133"/>
      <c r="O132" s="133"/>
      <c r="P132" s="108"/>
      <c r="Q132" s="108"/>
      <c r="R132" s="108"/>
      <c r="S132" s="108"/>
      <c r="T132" s="133"/>
    </row>
    <row r="133" spans="1:21" hidden="1">
      <c r="A133" s="281"/>
      <c r="B133" s="247"/>
      <c r="C133" s="17" t="s">
        <v>65</v>
      </c>
      <c r="D133" s="38">
        <v>0</v>
      </c>
      <c r="E133" s="38">
        <v>0</v>
      </c>
      <c r="F133" s="38">
        <v>0</v>
      </c>
      <c r="G133" s="38">
        <v>0</v>
      </c>
      <c r="H133" s="163"/>
      <c r="I133" s="163"/>
      <c r="J133" s="163"/>
      <c r="K133" s="163"/>
      <c r="L133" s="133"/>
      <c r="M133" s="133"/>
      <c r="N133" s="133"/>
      <c r="O133" s="133"/>
      <c r="P133" s="108"/>
      <c r="Q133" s="108"/>
      <c r="R133" s="108"/>
      <c r="S133" s="108"/>
      <c r="T133" s="133"/>
    </row>
    <row r="134" spans="1:21" hidden="1">
      <c r="A134" s="251" t="s">
        <v>195</v>
      </c>
      <c r="B134" s="247" t="str">
        <f>'Пр. 5 (ПП2.БДД.2.Мер.)'!A12</f>
        <v>1.4. Софинансирование расходов на обустройство пешеходных переходов и нанесение дорожной разметки на автодорогах местного значения за счет средств муниципального дорожного фонда</v>
      </c>
      <c r="C134" s="17" t="s">
        <v>89</v>
      </c>
      <c r="D134" s="38">
        <f>SUM(D136:D140)</f>
        <v>93000</v>
      </c>
      <c r="E134" s="38">
        <f t="shared" ref="E134:G134" si="45">SUM(E136:E140)</f>
        <v>0</v>
      </c>
      <c r="F134" s="38">
        <f t="shared" si="45"/>
        <v>0</v>
      </c>
      <c r="G134" s="38">
        <f t="shared" si="45"/>
        <v>93000</v>
      </c>
      <c r="H134" s="163"/>
      <c r="I134" s="163"/>
      <c r="J134" s="164">
        <f>SUM(J136:J140)</f>
        <v>0</v>
      </c>
      <c r="K134" s="164">
        <f t="shared" ref="K134:S134" si="46">SUM(K136:K140)</f>
        <v>0</v>
      </c>
      <c r="L134" s="164">
        <f t="shared" si="46"/>
        <v>0</v>
      </c>
      <c r="M134" s="164">
        <f t="shared" si="46"/>
        <v>0</v>
      </c>
      <c r="N134" s="164">
        <f t="shared" si="46"/>
        <v>93000</v>
      </c>
      <c r="O134" s="164">
        <f t="shared" si="46"/>
        <v>93000</v>
      </c>
      <c r="P134" s="164">
        <f t="shared" si="46"/>
        <v>93000</v>
      </c>
      <c r="Q134" s="164">
        <f t="shared" si="46"/>
        <v>93000</v>
      </c>
      <c r="R134" s="164">
        <f t="shared" si="46"/>
        <v>0</v>
      </c>
      <c r="S134" s="164">
        <f t="shared" si="46"/>
        <v>0</v>
      </c>
      <c r="T134" s="108"/>
    </row>
    <row r="135" spans="1:21" hidden="1">
      <c r="A135" s="281"/>
      <c r="B135" s="247"/>
      <c r="C135" s="17" t="s">
        <v>61</v>
      </c>
      <c r="D135" s="38"/>
      <c r="E135" s="38"/>
      <c r="F135" s="38"/>
      <c r="G135" s="38"/>
      <c r="H135" s="163"/>
      <c r="I135" s="163"/>
      <c r="J135" s="163"/>
      <c r="K135" s="163"/>
      <c r="L135" s="133"/>
      <c r="M135" s="133"/>
      <c r="N135" s="133"/>
      <c r="O135" s="133"/>
      <c r="P135" s="108"/>
      <c r="Q135" s="108"/>
      <c r="R135" s="108"/>
      <c r="S135" s="108"/>
      <c r="T135" s="133"/>
    </row>
    <row r="136" spans="1:21" hidden="1">
      <c r="A136" s="281"/>
      <c r="B136" s="247"/>
      <c r="C136" s="18" t="s">
        <v>60</v>
      </c>
      <c r="D136" s="38">
        <v>0</v>
      </c>
      <c r="E136" s="38">
        <v>0</v>
      </c>
      <c r="F136" s="38">
        <v>0</v>
      </c>
      <c r="G136" s="38">
        <v>0</v>
      </c>
      <c r="H136" s="163"/>
      <c r="I136" s="163"/>
      <c r="J136" s="163"/>
      <c r="K136" s="163"/>
      <c r="L136" s="133"/>
      <c r="M136" s="133"/>
      <c r="N136" s="133"/>
      <c r="O136" s="133"/>
      <c r="P136" s="108"/>
      <c r="Q136" s="108"/>
      <c r="R136" s="108"/>
      <c r="S136" s="108"/>
      <c r="T136" s="133"/>
    </row>
    <row r="137" spans="1:21" hidden="1">
      <c r="A137" s="281"/>
      <c r="B137" s="247"/>
      <c r="C137" s="17" t="s">
        <v>62</v>
      </c>
      <c r="D137" s="38">
        <v>0</v>
      </c>
      <c r="E137" s="38">
        <v>0</v>
      </c>
      <c r="F137" s="38">
        <v>0</v>
      </c>
      <c r="G137" s="38">
        <v>0</v>
      </c>
      <c r="H137" s="163"/>
      <c r="I137" s="163"/>
      <c r="J137" s="163"/>
      <c r="K137" s="163"/>
      <c r="L137" s="133"/>
      <c r="M137" s="133"/>
      <c r="N137" s="133"/>
      <c r="O137" s="133"/>
      <c r="P137" s="108"/>
      <c r="Q137" s="108"/>
      <c r="R137" s="108"/>
      <c r="S137" s="108"/>
      <c r="T137" s="133"/>
    </row>
    <row r="138" spans="1:21" hidden="1">
      <c r="A138" s="281"/>
      <c r="B138" s="247"/>
      <c r="C138" s="17" t="s">
        <v>63</v>
      </c>
      <c r="D138" s="38">
        <v>0</v>
      </c>
      <c r="E138" s="38">
        <v>0</v>
      </c>
      <c r="F138" s="38">
        <v>0</v>
      </c>
      <c r="G138" s="38">
        <v>0</v>
      </c>
      <c r="H138" s="163"/>
      <c r="I138" s="163"/>
      <c r="J138" s="163"/>
      <c r="K138" s="163"/>
      <c r="L138" s="133"/>
      <c r="M138" s="133"/>
      <c r="N138" s="133"/>
      <c r="O138" s="133"/>
      <c r="P138" s="108"/>
      <c r="Q138" s="108"/>
      <c r="R138" s="108"/>
      <c r="S138" s="108"/>
      <c r="T138" s="133"/>
    </row>
    <row r="139" spans="1:21" hidden="1">
      <c r="A139" s="281"/>
      <c r="B139" s="247"/>
      <c r="C139" s="17" t="s">
        <v>64</v>
      </c>
      <c r="D139" s="38">
        <f>'Пр. 5 (ПП2.БДД.2.Мер.)'!G12</f>
        <v>93000</v>
      </c>
      <c r="E139" s="38">
        <f>'Пр. 5 (ПП2.БДД.2.Мер.)'!H12</f>
        <v>0</v>
      </c>
      <c r="F139" s="38">
        <f>'Пр. 5 (ПП2.БДД.2.Мер.)'!I12</f>
        <v>0</v>
      </c>
      <c r="G139" s="38">
        <f>'Пр. 5 (ПП2.БДД.2.Мер.)'!J12</f>
        <v>93000</v>
      </c>
      <c r="H139" s="163"/>
      <c r="I139" s="163"/>
      <c r="J139" s="164">
        <f>'Пр.2 (2. Распределение)'!N64</f>
        <v>0</v>
      </c>
      <c r="K139" s="164">
        <f>'Пр.2 (2. Распределение)'!O64</f>
        <v>0</v>
      </c>
      <c r="L139" s="164">
        <f>'Пр.2 (2. Распределение)'!P64</f>
        <v>0</v>
      </c>
      <c r="M139" s="164">
        <f>'Пр.2 (2. Распределение)'!Q64</f>
        <v>0</v>
      </c>
      <c r="N139" s="164">
        <f>'Пр.2 (2. Распределение)'!R64</f>
        <v>93000</v>
      </c>
      <c r="O139" s="164">
        <f>'Пр.2 (2. Распределение)'!S64</f>
        <v>93000</v>
      </c>
      <c r="P139" s="164">
        <f>'Пр.2 (2. Распределение)'!T64</f>
        <v>93000</v>
      </c>
      <c r="Q139" s="164">
        <f>'Пр.2 (2. Распределение)'!U64</f>
        <v>93000</v>
      </c>
      <c r="R139" s="164">
        <f>'Пр.2 (2. Распределение)'!V64</f>
        <v>0</v>
      </c>
      <c r="S139" s="164">
        <f>'Пр.2 (2. Распределение)'!W64</f>
        <v>0</v>
      </c>
      <c r="T139" s="108"/>
    </row>
    <row r="140" spans="1:21" hidden="1">
      <c r="A140" s="281"/>
      <c r="B140" s="247"/>
      <c r="C140" s="17" t="s">
        <v>65</v>
      </c>
      <c r="D140" s="38">
        <v>0</v>
      </c>
      <c r="E140" s="38">
        <v>0</v>
      </c>
      <c r="F140" s="38">
        <v>0</v>
      </c>
      <c r="G140" s="38">
        <v>0</v>
      </c>
      <c r="H140" s="163"/>
      <c r="I140" s="163"/>
      <c r="J140" s="163"/>
      <c r="K140" s="163"/>
      <c r="L140" s="133"/>
      <c r="M140" s="133"/>
      <c r="N140" s="133"/>
      <c r="O140" s="133"/>
      <c r="P140" s="108"/>
      <c r="Q140" s="108"/>
      <c r="R140" s="108"/>
      <c r="S140" s="108"/>
      <c r="T140" s="133"/>
    </row>
    <row r="141" spans="1:21" s="45" customFormat="1">
      <c r="A141" s="235" t="s">
        <v>11</v>
      </c>
      <c r="B141" s="235" t="s">
        <v>139</v>
      </c>
      <c r="C141" s="73" t="s">
        <v>89</v>
      </c>
      <c r="D141" s="74">
        <f>ПП3.Трансп.2.Мер.!G11</f>
        <v>73856000</v>
      </c>
      <c r="E141" s="74">
        <f>ПП3.Трансп.2.Мер.!H11</f>
        <v>73856000</v>
      </c>
      <c r="F141" s="74">
        <f>ПП3.Трансп.2.Мер.!I11</f>
        <v>73856000</v>
      </c>
      <c r="G141" s="74">
        <f>ПП3.Трансп.2.Мер.!J11</f>
        <v>221568000</v>
      </c>
      <c r="H141" s="162"/>
      <c r="I141" s="162"/>
      <c r="J141" s="165">
        <f>SUM(J143:J147)</f>
        <v>32000000</v>
      </c>
      <c r="K141" s="165">
        <f t="shared" ref="K141:S141" si="47">SUM(K143:K147)</f>
        <v>23620395</v>
      </c>
      <c r="L141" s="165">
        <f t="shared" si="47"/>
        <v>37000000</v>
      </c>
      <c r="M141" s="165">
        <f t="shared" si="47"/>
        <v>37000000</v>
      </c>
      <c r="N141" s="165">
        <f t="shared" si="47"/>
        <v>47500000</v>
      </c>
      <c r="O141" s="165">
        <f t="shared" si="47"/>
        <v>45000000</v>
      </c>
      <c r="P141" s="165">
        <f t="shared" si="47"/>
        <v>73856000</v>
      </c>
      <c r="Q141" s="165">
        <f t="shared" si="47"/>
        <v>72956001.200000003</v>
      </c>
      <c r="R141" s="165">
        <f t="shared" si="47"/>
        <v>73856000</v>
      </c>
      <c r="S141" s="165">
        <f t="shared" si="47"/>
        <v>73856000</v>
      </c>
      <c r="T141" s="266"/>
      <c r="U141" s="159"/>
    </row>
    <row r="142" spans="1:21" s="45" customFormat="1">
      <c r="A142" s="235"/>
      <c r="B142" s="235"/>
      <c r="C142" s="73" t="s">
        <v>61</v>
      </c>
      <c r="D142" s="74"/>
      <c r="E142" s="74"/>
      <c r="F142" s="74"/>
      <c r="G142" s="74"/>
      <c r="H142" s="162"/>
      <c r="I142" s="162"/>
      <c r="J142" s="165" t="str">
        <f t="shared" ref="J142:S147" si="48">IF(J149&gt;0,J149,"")</f>
        <v/>
      </c>
      <c r="K142" s="165" t="str">
        <f t="shared" si="48"/>
        <v/>
      </c>
      <c r="L142" s="165" t="str">
        <f t="shared" si="48"/>
        <v/>
      </c>
      <c r="M142" s="165" t="str">
        <f t="shared" si="48"/>
        <v/>
      </c>
      <c r="N142" s="165" t="str">
        <f t="shared" si="48"/>
        <v/>
      </c>
      <c r="O142" s="165" t="str">
        <f t="shared" si="48"/>
        <v/>
      </c>
      <c r="P142" s="165" t="str">
        <f t="shared" si="48"/>
        <v/>
      </c>
      <c r="Q142" s="165" t="str">
        <f t="shared" si="48"/>
        <v/>
      </c>
      <c r="R142" s="165" t="str">
        <f t="shared" si="48"/>
        <v/>
      </c>
      <c r="S142" s="165" t="str">
        <f t="shared" si="48"/>
        <v/>
      </c>
      <c r="T142" s="267"/>
      <c r="U142" s="159"/>
    </row>
    <row r="143" spans="1:21" s="45" customFormat="1">
      <c r="A143" s="235"/>
      <c r="B143" s="235"/>
      <c r="C143" s="75" t="s">
        <v>60</v>
      </c>
      <c r="D143" s="74">
        <f>D150</f>
        <v>0</v>
      </c>
      <c r="E143" s="74">
        <f t="shared" ref="E143:G143" si="49">E150</f>
        <v>0</v>
      </c>
      <c r="F143" s="74">
        <f t="shared" si="49"/>
        <v>0</v>
      </c>
      <c r="G143" s="74">
        <f t="shared" si="49"/>
        <v>0</v>
      </c>
      <c r="H143" s="162"/>
      <c r="I143" s="162"/>
      <c r="J143" s="165" t="str">
        <f t="shared" si="48"/>
        <v/>
      </c>
      <c r="K143" s="165" t="str">
        <f t="shared" si="48"/>
        <v/>
      </c>
      <c r="L143" s="165" t="str">
        <f t="shared" si="48"/>
        <v/>
      </c>
      <c r="M143" s="165" t="str">
        <f t="shared" si="48"/>
        <v/>
      </c>
      <c r="N143" s="165" t="str">
        <f t="shared" si="48"/>
        <v/>
      </c>
      <c r="O143" s="165" t="str">
        <f t="shared" si="48"/>
        <v/>
      </c>
      <c r="P143" s="165" t="str">
        <f t="shared" si="48"/>
        <v/>
      </c>
      <c r="Q143" s="165" t="str">
        <f t="shared" si="48"/>
        <v/>
      </c>
      <c r="R143" s="165" t="str">
        <f t="shared" si="48"/>
        <v/>
      </c>
      <c r="S143" s="165" t="str">
        <f t="shared" si="48"/>
        <v/>
      </c>
      <c r="T143" s="267"/>
      <c r="U143" s="159"/>
    </row>
    <row r="144" spans="1:21" s="45" customFormat="1">
      <c r="A144" s="235"/>
      <c r="B144" s="235"/>
      <c r="C144" s="73" t="s">
        <v>62</v>
      </c>
      <c r="D144" s="74">
        <f t="shared" ref="D144:G144" si="50">D151</f>
        <v>0</v>
      </c>
      <c r="E144" s="74">
        <f t="shared" si="50"/>
        <v>0</v>
      </c>
      <c r="F144" s="74">
        <f t="shared" si="50"/>
        <v>0</v>
      </c>
      <c r="G144" s="74">
        <f t="shared" si="50"/>
        <v>0</v>
      </c>
      <c r="H144" s="162"/>
      <c r="I144" s="162"/>
      <c r="J144" s="165" t="str">
        <f t="shared" si="48"/>
        <v/>
      </c>
      <c r="K144" s="165" t="str">
        <f t="shared" si="48"/>
        <v/>
      </c>
      <c r="L144" s="165" t="str">
        <f t="shared" si="48"/>
        <v/>
      </c>
      <c r="M144" s="165" t="str">
        <f t="shared" si="48"/>
        <v/>
      </c>
      <c r="N144" s="165" t="str">
        <f t="shared" si="48"/>
        <v/>
      </c>
      <c r="O144" s="165" t="str">
        <f t="shared" si="48"/>
        <v/>
      </c>
      <c r="P144" s="165" t="str">
        <f t="shared" si="48"/>
        <v/>
      </c>
      <c r="Q144" s="165" t="str">
        <f t="shared" si="48"/>
        <v/>
      </c>
      <c r="R144" s="165" t="str">
        <f t="shared" si="48"/>
        <v/>
      </c>
      <c r="S144" s="165" t="str">
        <f t="shared" si="48"/>
        <v/>
      </c>
      <c r="T144" s="267"/>
      <c r="U144" s="159"/>
    </row>
    <row r="145" spans="1:21" s="45" customFormat="1">
      <c r="A145" s="235"/>
      <c r="B145" s="235"/>
      <c r="C145" s="76" t="s">
        <v>63</v>
      </c>
      <c r="D145" s="74">
        <f t="shared" ref="D145:G145" si="51">D152</f>
        <v>0</v>
      </c>
      <c r="E145" s="74">
        <f t="shared" si="51"/>
        <v>0</v>
      </c>
      <c r="F145" s="74">
        <f t="shared" si="51"/>
        <v>0</v>
      </c>
      <c r="G145" s="74">
        <f t="shared" si="51"/>
        <v>0</v>
      </c>
      <c r="H145" s="162"/>
      <c r="I145" s="162"/>
      <c r="J145" s="165" t="str">
        <f t="shared" si="48"/>
        <v/>
      </c>
      <c r="K145" s="165" t="str">
        <f t="shared" si="48"/>
        <v/>
      </c>
      <c r="L145" s="165" t="str">
        <f t="shared" si="48"/>
        <v/>
      </c>
      <c r="M145" s="165" t="str">
        <f t="shared" si="48"/>
        <v/>
      </c>
      <c r="N145" s="165" t="str">
        <f t="shared" si="48"/>
        <v/>
      </c>
      <c r="O145" s="165" t="str">
        <f t="shared" si="48"/>
        <v/>
      </c>
      <c r="P145" s="165" t="str">
        <f t="shared" si="48"/>
        <v/>
      </c>
      <c r="Q145" s="165" t="str">
        <f t="shared" si="48"/>
        <v/>
      </c>
      <c r="R145" s="165" t="str">
        <f t="shared" si="48"/>
        <v/>
      </c>
      <c r="S145" s="165" t="str">
        <f t="shared" si="48"/>
        <v/>
      </c>
      <c r="T145" s="267"/>
      <c r="U145" s="159"/>
    </row>
    <row r="146" spans="1:21" s="45" customFormat="1">
      <c r="A146" s="235"/>
      <c r="B146" s="235"/>
      <c r="C146" s="73" t="s">
        <v>64</v>
      </c>
      <c r="D146" s="74">
        <f t="shared" ref="D146:G146" si="52">D153</f>
        <v>73856000</v>
      </c>
      <c r="E146" s="74">
        <f t="shared" si="52"/>
        <v>73856000</v>
      </c>
      <c r="F146" s="74">
        <f t="shared" si="52"/>
        <v>73856000</v>
      </c>
      <c r="G146" s="74">
        <f t="shared" si="52"/>
        <v>221568000</v>
      </c>
      <c r="H146" s="162"/>
      <c r="I146" s="162"/>
      <c r="J146" s="165">
        <f t="shared" si="48"/>
        <v>32000000</v>
      </c>
      <c r="K146" s="165">
        <f t="shared" si="48"/>
        <v>23620395</v>
      </c>
      <c r="L146" s="165">
        <f t="shared" si="48"/>
        <v>37000000</v>
      </c>
      <c r="M146" s="165">
        <f t="shared" si="48"/>
        <v>37000000</v>
      </c>
      <c r="N146" s="165">
        <f t="shared" si="48"/>
        <v>47500000</v>
      </c>
      <c r="O146" s="165">
        <f t="shared" si="48"/>
        <v>45000000</v>
      </c>
      <c r="P146" s="165">
        <f t="shared" si="48"/>
        <v>73856000</v>
      </c>
      <c r="Q146" s="165">
        <f t="shared" si="48"/>
        <v>72956001.200000003</v>
      </c>
      <c r="R146" s="165">
        <f t="shared" si="48"/>
        <v>73856000</v>
      </c>
      <c r="S146" s="165">
        <f t="shared" si="48"/>
        <v>73856000</v>
      </c>
      <c r="T146" s="267"/>
      <c r="U146" s="159"/>
    </row>
    <row r="147" spans="1:21" s="45" customFormat="1">
      <c r="A147" s="235"/>
      <c r="B147" s="235"/>
      <c r="C147" s="73" t="s">
        <v>65</v>
      </c>
      <c r="D147" s="74">
        <f t="shared" ref="D147:G147" si="53">D154</f>
        <v>0</v>
      </c>
      <c r="E147" s="74">
        <f t="shared" si="53"/>
        <v>0</v>
      </c>
      <c r="F147" s="74">
        <f t="shared" si="53"/>
        <v>0</v>
      </c>
      <c r="G147" s="74">
        <f t="shared" si="53"/>
        <v>0</v>
      </c>
      <c r="H147" s="162"/>
      <c r="I147" s="162"/>
      <c r="J147" s="165" t="str">
        <f t="shared" si="48"/>
        <v/>
      </c>
      <c r="K147" s="165" t="str">
        <f t="shared" si="48"/>
        <v/>
      </c>
      <c r="L147" s="165" t="str">
        <f t="shared" si="48"/>
        <v/>
      </c>
      <c r="M147" s="165" t="str">
        <f t="shared" si="48"/>
        <v/>
      </c>
      <c r="N147" s="165" t="str">
        <f t="shared" si="48"/>
        <v/>
      </c>
      <c r="O147" s="165" t="str">
        <f t="shared" si="48"/>
        <v/>
      </c>
      <c r="P147" s="165" t="str">
        <f t="shared" si="48"/>
        <v/>
      </c>
      <c r="Q147" s="165" t="str">
        <f t="shared" si="48"/>
        <v/>
      </c>
      <c r="R147" s="165" t="str">
        <f t="shared" si="48"/>
        <v/>
      </c>
      <c r="S147" s="165" t="str">
        <f t="shared" si="48"/>
        <v/>
      </c>
      <c r="T147" s="268"/>
      <c r="U147" s="159"/>
    </row>
    <row r="148" spans="1:21" hidden="1">
      <c r="A148" s="235" t="s">
        <v>41</v>
      </c>
      <c r="B148" s="235" t="str">
        <f>ПП3.Трансп.2.Мер.!A8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48" s="73" t="s">
        <v>89</v>
      </c>
      <c r="D148" s="74">
        <f>ПП3.Трансп.2.Мер.!G8</f>
        <v>73856000</v>
      </c>
      <c r="E148" s="74">
        <f>ПП3.Трансп.2.Мер.!H8</f>
        <v>73856000</v>
      </c>
      <c r="F148" s="74">
        <f>ПП3.Трансп.2.Мер.!I8</f>
        <v>73856000</v>
      </c>
      <c r="G148" s="74">
        <f>ПП3.Трансп.2.Мер.!J8</f>
        <v>221568000</v>
      </c>
      <c r="H148" s="163"/>
      <c r="I148" s="163"/>
      <c r="J148" s="164">
        <f>SUM(J150:J154)</f>
        <v>32000000</v>
      </c>
      <c r="K148" s="164">
        <f t="shared" ref="K148:S148" si="54">SUM(K150:K154)</f>
        <v>23620395</v>
      </c>
      <c r="L148" s="164">
        <f t="shared" si="54"/>
        <v>37000000</v>
      </c>
      <c r="M148" s="164">
        <f t="shared" si="54"/>
        <v>37000000</v>
      </c>
      <c r="N148" s="164">
        <f t="shared" si="54"/>
        <v>47500000</v>
      </c>
      <c r="O148" s="164">
        <f t="shared" si="54"/>
        <v>45000000</v>
      </c>
      <c r="P148" s="164">
        <f t="shared" si="54"/>
        <v>73856000</v>
      </c>
      <c r="Q148" s="164">
        <f t="shared" si="54"/>
        <v>72956001.200000003</v>
      </c>
      <c r="R148" s="164">
        <f t="shared" si="54"/>
        <v>73856000</v>
      </c>
      <c r="S148" s="164">
        <f t="shared" si="54"/>
        <v>73856000</v>
      </c>
      <c r="T148" s="108"/>
    </row>
    <row r="149" spans="1:21" hidden="1">
      <c r="A149" s="236"/>
      <c r="B149" s="235"/>
      <c r="C149" s="73" t="s">
        <v>61</v>
      </c>
      <c r="D149" s="74"/>
      <c r="E149" s="74"/>
      <c r="F149" s="74"/>
      <c r="G149" s="74"/>
      <c r="H149" s="163"/>
      <c r="I149" s="163"/>
      <c r="J149" s="163"/>
      <c r="K149" s="163"/>
      <c r="L149" s="133"/>
      <c r="M149" s="133"/>
      <c r="N149" s="133"/>
      <c r="O149" s="133"/>
      <c r="P149" s="108"/>
      <c r="Q149" s="108"/>
      <c r="R149" s="108"/>
      <c r="S149" s="108"/>
      <c r="T149" s="133"/>
    </row>
    <row r="150" spans="1:21" hidden="1">
      <c r="A150" s="236"/>
      <c r="B150" s="235"/>
      <c r="C150" s="75" t="s">
        <v>60</v>
      </c>
      <c r="D150" s="74">
        <v>0</v>
      </c>
      <c r="E150" s="74">
        <v>0</v>
      </c>
      <c r="F150" s="74">
        <v>0</v>
      </c>
      <c r="G150" s="74">
        <v>0</v>
      </c>
      <c r="H150" s="163"/>
      <c r="I150" s="163"/>
      <c r="J150" s="163"/>
      <c r="K150" s="163"/>
      <c r="L150" s="133"/>
      <c r="M150" s="133"/>
      <c r="N150" s="133"/>
      <c r="O150" s="133"/>
      <c r="P150" s="108"/>
      <c r="Q150" s="108"/>
      <c r="R150" s="108"/>
      <c r="S150" s="108"/>
      <c r="T150" s="133"/>
    </row>
    <row r="151" spans="1:21" hidden="1">
      <c r="A151" s="236"/>
      <c r="B151" s="235"/>
      <c r="C151" s="73" t="s">
        <v>62</v>
      </c>
      <c r="D151" s="74">
        <v>0</v>
      </c>
      <c r="E151" s="74">
        <v>0</v>
      </c>
      <c r="F151" s="74">
        <v>0</v>
      </c>
      <c r="G151" s="74">
        <v>0</v>
      </c>
      <c r="H151" s="163"/>
      <c r="I151" s="163"/>
      <c r="J151" s="163"/>
      <c r="K151" s="163"/>
      <c r="L151" s="133"/>
      <c r="M151" s="133"/>
      <c r="N151" s="133"/>
      <c r="O151" s="133"/>
      <c r="P151" s="108"/>
      <c r="Q151" s="108"/>
      <c r="R151" s="108"/>
      <c r="S151" s="108"/>
      <c r="T151" s="133"/>
    </row>
    <row r="152" spans="1:21" hidden="1">
      <c r="A152" s="236"/>
      <c r="B152" s="235"/>
      <c r="C152" s="73" t="s">
        <v>63</v>
      </c>
      <c r="D152" s="74">
        <v>0</v>
      </c>
      <c r="E152" s="74">
        <v>0</v>
      </c>
      <c r="F152" s="74">
        <v>0</v>
      </c>
      <c r="G152" s="74">
        <v>0</v>
      </c>
      <c r="H152" s="163"/>
      <c r="I152" s="163"/>
      <c r="J152" s="163"/>
      <c r="K152" s="163"/>
      <c r="L152" s="133"/>
      <c r="M152" s="133"/>
      <c r="N152" s="133"/>
      <c r="O152" s="133"/>
      <c r="P152" s="108"/>
      <c r="Q152" s="108"/>
      <c r="R152" s="108"/>
      <c r="S152" s="108"/>
      <c r="T152" s="133"/>
    </row>
    <row r="153" spans="1:21" hidden="1">
      <c r="A153" s="236"/>
      <c r="B153" s="235"/>
      <c r="C153" s="73" t="s">
        <v>64</v>
      </c>
      <c r="D153" s="74">
        <f>ПП3.Трансп.2.Мер.!G10</f>
        <v>73856000</v>
      </c>
      <c r="E153" s="74">
        <f>ПП3.Трансп.2.Мер.!H10</f>
        <v>73856000</v>
      </c>
      <c r="F153" s="74">
        <f>ПП3.Трансп.2.Мер.!I10</f>
        <v>73856000</v>
      </c>
      <c r="G153" s="74">
        <f>ПП3.Трансп.2.Мер.!J10</f>
        <v>221568000</v>
      </c>
      <c r="H153" s="163"/>
      <c r="I153" s="163"/>
      <c r="J153" s="164">
        <f>'Пр.2 (2. Распределение)'!N70</f>
        <v>32000000</v>
      </c>
      <c r="K153" s="164">
        <f>'Пр.2 (2. Распределение)'!O70</f>
        <v>23620395</v>
      </c>
      <c r="L153" s="164">
        <f>'Пр.2 (2. Распределение)'!P70</f>
        <v>37000000</v>
      </c>
      <c r="M153" s="164">
        <f>'Пр.2 (2. Распределение)'!Q70</f>
        <v>37000000</v>
      </c>
      <c r="N153" s="164">
        <f>'Пр.2 (2. Распределение)'!R70</f>
        <v>47500000</v>
      </c>
      <c r="O153" s="164">
        <f>'Пр.2 (2. Распределение)'!S70</f>
        <v>45000000</v>
      </c>
      <c r="P153" s="164">
        <f>'Пр.2 (2. Распределение)'!T70</f>
        <v>73856000</v>
      </c>
      <c r="Q153" s="164">
        <f>'Пр.2 (2. Распределение)'!U70</f>
        <v>72956001.200000003</v>
      </c>
      <c r="R153" s="164">
        <f>'Пр.2 (2. Распределение)'!V70</f>
        <v>73856000</v>
      </c>
      <c r="S153" s="164">
        <f>'Пр.2 (2. Распределение)'!W70</f>
        <v>73856000</v>
      </c>
      <c r="T153" s="108"/>
    </row>
    <row r="154" spans="1:21" hidden="1">
      <c r="A154" s="236"/>
      <c r="B154" s="235"/>
      <c r="C154" s="73" t="s">
        <v>65</v>
      </c>
      <c r="D154" s="74">
        <v>0</v>
      </c>
      <c r="E154" s="74">
        <v>0</v>
      </c>
      <c r="F154" s="74">
        <v>0</v>
      </c>
      <c r="G154" s="74">
        <v>0</v>
      </c>
      <c r="H154" s="163"/>
      <c r="I154" s="163"/>
      <c r="J154" s="163"/>
      <c r="K154" s="163"/>
      <c r="L154" s="133"/>
      <c r="M154" s="133"/>
      <c r="N154" s="133"/>
      <c r="O154" s="133"/>
      <c r="P154" s="108"/>
      <c r="Q154" s="108"/>
      <c r="R154" s="108"/>
      <c r="S154" s="108"/>
      <c r="T154" s="133"/>
    </row>
    <row r="155" spans="1:21" s="45" customFormat="1">
      <c r="A155" s="235" t="s">
        <v>103</v>
      </c>
      <c r="B155" s="235" t="s">
        <v>169</v>
      </c>
      <c r="C155" s="73" t="s">
        <v>89</v>
      </c>
      <c r="D155" s="74">
        <f>'Пр. 6 (ПП4.Благ.2.Мер.)'!G18</f>
        <v>56907685.039999999</v>
      </c>
      <c r="E155" s="74">
        <f>'Пр. 6 (ПП4.Благ.2.Мер.)'!H18</f>
        <v>52705427</v>
      </c>
      <c r="F155" s="74">
        <f>'Пр. 6 (ПП4.Благ.2.Мер.)'!I18</f>
        <v>52705427</v>
      </c>
      <c r="G155" s="74">
        <f>'Пр. 6 (ПП4.Благ.2.Мер.)'!J18</f>
        <v>162318539.04000002</v>
      </c>
      <c r="H155" s="162"/>
      <c r="I155" s="162"/>
      <c r="J155" s="162">
        <f>SUM(J157:J161)</f>
        <v>12258818.34</v>
      </c>
      <c r="K155" s="162">
        <f t="shared" ref="K155:S155" si="55">SUM(K157:K161)</f>
        <v>12117300.67</v>
      </c>
      <c r="L155" s="162">
        <f t="shared" si="55"/>
        <v>25602826.149999999</v>
      </c>
      <c r="M155" s="162">
        <f t="shared" si="55"/>
        <v>25418163.369999997</v>
      </c>
      <c r="N155" s="162">
        <f t="shared" si="55"/>
        <v>40437449.520000003</v>
      </c>
      <c r="O155" s="162">
        <f t="shared" si="55"/>
        <v>40330282.810000002</v>
      </c>
      <c r="P155" s="165">
        <f t="shared" si="55"/>
        <v>56907685.039999999</v>
      </c>
      <c r="Q155" s="165">
        <f t="shared" si="55"/>
        <v>56822259.5</v>
      </c>
      <c r="R155" s="165">
        <f t="shared" si="55"/>
        <v>52705427</v>
      </c>
      <c r="S155" s="165">
        <f t="shared" si="55"/>
        <v>52705427</v>
      </c>
      <c r="T155" s="269"/>
      <c r="U155" s="159"/>
    </row>
    <row r="156" spans="1:21" s="45" customFormat="1">
      <c r="A156" s="235"/>
      <c r="B156" s="235"/>
      <c r="C156" s="73" t="s">
        <v>61</v>
      </c>
      <c r="D156" s="74"/>
      <c r="E156" s="74"/>
      <c r="F156" s="74"/>
      <c r="G156" s="74"/>
      <c r="H156" s="162"/>
      <c r="I156" s="162"/>
      <c r="J156" s="162"/>
      <c r="K156" s="162"/>
      <c r="L156" s="136"/>
      <c r="M156" s="136"/>
      <c r="N156" s="136"/>
      <c r="O156" s="136"/>
      <c r="P156" s="102"/>
      <c r="Q156" s="102"/>
      <c r="R156" s="102"/>
      <c r="S156" s="102"/>
      <c r="T156" s="270"/>
      <c r="U156" s="159"/>
    </row>
    <row r="157" spans="1:21" s="45" customFormat="1">
      <c r="A157" s="235"/>
      <c r="B157" s="235"/>
      <c r="C157" s="75" t="s">
        <v>60</v>
      </c>
      <c r="D157" s="74">
        <f t="shared" ref="D157:G157" si="56">D164+D171+D178+D185+D192+D199+D206</f>
        <v>0</v>
      </c>
      <c r="E157" s="74">
        <f t="shared" si="56"/>
        <v>0</v>
      </c>
      <c r="F157" s="74">
        <f t="shared" si="56"/>
        <v>0</v>
      </c>
      <c r="G157" s="74">
        <f t="shared" si="56"/>
        <v>0</v>
      </c>
      <c r="H157" s="162"/>
      <c r="I157" s="162"/>
      <c r="J157" s="162" t="str">
        <f>IF((J164+J171+J178+J185+J192+J199+J206)&gt;0,J164+J171+J178+J185+J192+J199+J206,"")</f>
        <v/>
      </c>
      <c r="K157" s="162" t="str">
        <f t="shared" ref="K157:S157" si="57">IF((K164+K171+K178+K185+K192+K199+K206)&gt;0,K164+K171+K178+K185+K192+K199+K206,"")</f>
        <v/>
      </c>
      <c r="L157" s="162" t="str">
        <f t="shared" si="57"/>
        <v/>
      </c>
      <c r="M157" s="162" t="str">
        <f t="shared" si="57"/>
        <v/>
      </c>
      <c r="N157" s="162" t="str">
        <f t="shared" si="57"/>
        <v/>
      </c>
      <c r="O157" s="162" t="str">
        <f t="shared" si="57"/>
        <v/>
      </c>
      <c r="P157" s="165" t="str">
        <f t="shared" si="57"/>
        <v/>
      </c>
      <c r="Q157" s="165" t="str">
        <f t="shared" si="57"/>
        <v/>
      </c>
      <c r="R157" s="165" t="str">
        <f t="shared" si="57"/>
        <v/>
      </c>
      <c r="S157" s="165" t="str">
        <f t="shared" si="57"/>
        <v/>
      </c>
      <c r="T157" s="270"/>
      <c r="U157" s="159"/>
    </row>
    <row r="158" spans="1:21" s="45" customFormat="1">
      <c r="A158" s="235"/>
      <c r="B158" s="235"/>
      <c r="C158" s="73" t="s">
        <v>62</v>
      </c>
      <c r="D158" s="74">
        <f t="shared" ref="D158:G158" si="58">D165+D172+D179+D186+D193+D200+D207</f>
        <v>3000000</v>
      </c>
      <c r="E158" s="74">
        <f t="shared" si="58"/>
        <v>0</v>
      </c>
      <c r="F158" s="74">
        <f t="shared" si="58"/>
        <v>0</v>
      </c>
      <c r="G158" s="74">
        <f t="shared" si="58"/>
        <v>3000000</v>
      </c>
      <c r="H158" s="162"/>
      <c r="I158" s="162"/>
      <c r="J158" s="162" t="str">
        <f t="shared" ref="J158:S161" si="59">IF((J165+J172+J179+J186+J193+J200+J207)&gt;0,J165+J172+J179+J186+J193+J200+J207,"")</f>
        <v/>
      </c>
      <c r="K158" s="162" t="str">
        <f t="shared" si="59"/>
        <v/>
      </c>
      <c r="L158" s="162" t="str">
        <f t="shared" si="59"/>
        <v/>
      </c>
      <c r="M158" s="162" t="str">
        <f t="shared" si="59"/>
        <v/>
      </c>
      <c r="N158" s="162" t="str">
        <f t="shared" si="59"/>
        <v/>
      </c>
      <c r="O158" s="162" t="str">
        <f t="shared" si="59"/>
        <v/>
      </c>
      <c r="P158" s="165">
        <f t="shared" si="59"/>
        <v>3000000</v>
      </c>
      <c r="Q158" s="165">
        <f t="shared" si="59"/>
        <v>2984984.46</v>
      </c>
      <c r="R158" s="165" t="str">
        <f t="shared" si="59"/>
        <v/>
      </c>
      <c r="S158" s="165" t="str">
        <f t="shared" si="59"/>
        <v/>
      </c>
      <c r="T158" s="270"/>
      <c r="U158" s="159"/>
    </row>
    <row r="159" spans="1:21" s="45" customFormat="1">
      <c r="A159" s="235"/>
      <c r="B159" s="235"/>
      <c r="C159" s="76" t="s">
        <v>63</v>
      </c>
      <c r="D159" s="74">
        <f t="shared" ref="D159:G159" si="60">D166+D173+D180+D187+D194+D201+D208</f>
        <v>0</v>
      </c>
      <c r="E159" s="74">
        <f t="shared" si="60"/>
        <v>0</v>
      </c>
      <c r="F159" s="74">
        <f t="shared" si="60"/>
        <v>0</v>
      </c>
      <c r="G159" s="74">
        <f t="shared" si="60"/>
        <v>0</v>
      </c>
      <c r="H159" s="162"/>
      <c r="I159" s="162"/>
      <c r="J159" s="162" t="str">
        <f t="shared" si="59"/>
        <v/>
      </c>
      <c r="K159" s="162" t="str">
        <f t="shared" si="59"/>
        <v/>
      </c>
      <c r="L159" s="162" t="str">
        <f t="shared" si="59"/>
        <v/>
      </c>
      <c r="M159" s="162" t="str">
        <f t="shared" si="59"/>
        <v/>
      </c>
      <c r="N159" s="162" t="str">
        <f t="shared" si="59"/>
        <v/>
      </c>
      <c r="O159" s="162" t="str">
        <f t="shared" si="59"/>
        <v/>
      </c>
      <c r="P159" s="165" t="str">
        <f t="shared" si="59"/>
        <v/>
      </c>
      <c r="Q159" s="165" t="str">
        <f t="shared" si="59"/>
        <v/>
      </c>
      <c r="R159" s="165" t="str">
        <f t="shared" si="59"/>
        <v/>
      </c>
      <c r="S159" s="165" t="str">
        <f t="shared" si="59"/>
        <v/>
      </c>
      <c r="T159" s="270"/>
      <c r="U159" s="159"/>
    </row>
    <row r="160" spans="1:21" s="45" customFormat="1">
      <c r="A160" s="235"/>
      <c r="B160" s="235"/>
      <c r="C160" s="73" t="s">
        <v>64</v>
      </c>
      <c r="D160" s="74">
        <f>D167+D174+D181+D188+D195+D202+D209</f>
        <v>53907685.039999999</v>
      </c>
      <c r="E160" s="74">
        <f t="shared" ref="E160:G160" si="61">E167+E174+E181+E188+E195+E202+E209</f>
        <v>52705427</v>
      </c>
      <c r="F160" s="74">
        <f t="shared" si="61"/>
        <v>52705427</v>
      </c>
      <c r="G160" s="74">
        <f t="shared" si="61"/>
        <v>159318539.04000002</v>
      </c>
      <c r="H160" s="162"/>
      <c r="I160" s="162"/>
      <c r="J160" s="162">
        <f t="shared" si="59"/>
        <v>12258818.34</v>
      </c>
      <c r="K160" s="162">
        <f t="shared" si="59"/>
        <v>12117300.67</v>
      </c>
      <c r="L160" s="162">
        <f t="shared" si="59"/>
        <v>25602826.149999999</v>
      </c>
      <c r="M160" s="162">
        <f t="shared" si="59"/>
        <v>25418163.369999997</v>
      </c>
      <c r="N160" s="162">
        <f t="shared" si="59"/>
        <v>40437449.520000003</v>
      </c>
      <c r="O160" s="162">
        <f t="shared" si="59"/>
        <v>40330282.810000002</v>
      </c>
      <c r="P160" s="165">
        <f t="shared" si="59"/>
        <v>53907685.039999999</v>
      </c>
      <c r="Q160" s="165">
        <f t="shared" si="59"/>
        <v>53837275.039999999</v>
      </c>
      <c r="R160" s="165">
        <f t="shared" si="59"/>
        <v>52705427</v>
      </c>
      <c r="S160" s="165">
        <f t="shared" si="59"/>
        <v>52705427</v>
      </c>
      <c r="T160" s="270"/>
      <c r="U160" s="159"/>
    </row>
    <row r="161" spans="1:21" s="45" customFormat="1">
      <c r="A161" s="235"/>
      <c r="B161" s="235"/>
      <c r="C161" s="73" t="s">
        <v>65</v>
      </c>
      <c r="D161" s="74">
        <f>D168+D175+D182+D189</f>
        <v>0</v>
      </c>
      <c r="E161" s="74">
        <f>E168+E175+E182+E189</f>
        <v>0</v>
      </c>
      <c r="F161" s="74">
        <f>F168+F175+F182+F189</f>
        <v>0</v>
      </c>
      <c r="G161" s="74">
        <f>G168+G175+G182+G189</f>
        <v>0</v>
      </c>
      <c r="H161" s="162"/>
      <c r="I161" s="162"/>
      <c r="J161" s="162" t="str">
        <f t="shared" si="59"/>
        <v/>
      </c>
      <c r="K161" s="162" t="str">
        <f t="shared" si="59"/>
        <v/>
      </c>
      <c r="L161" s="162" t="str">
        <f t="shared" si="59"/>
        <v/>
      </c>
      <c r="M161" s="162" t="str">
        <f t="shared" si="59"/>
        <v/>
      </c>
      <c r="N161" s="162" t="str">
        <f t="shared" si="59"/>
        <v/>
      </c>
      <c r="O161" s="162" t="str">
        <f t="shared" si="59"/>
        <v/>
      </c>
      <c r="P161" s="165" t="str">
        <f t="shared" si="59"/>
        <v/>
      </c>
      <c r="Q161" s="165" t="str">
        <f t="shared" si="59"/>
        <v/>
      </c>
      <c r="R161" s="165" t="str">
        <f t="shared" si="59"/>
        <v/>
      </c>
      <c r="S161" s="165" t="str">
        <f t="shared" si="59"/>
        <v/>
      </c>
      <c r="T161" s="271"/>
      <c r="U161" s="159"/>
    </row>
    <row r="162" spans="1:21" hidden="1">
      <c r="A162" s="235" t="s">
        <v>104</v>
      </c>
      <c r="B162" s="235" t="str">
        <f>'Пр. 6 (ПП4.Благ.2.Мер.)'!A9</f>
        <v>1.1. Содержание прочих объектов благоустройства</v>
      </c>
      <c r="C162" s="73" t="s">
        <v>89</v>
      </c>
      <c r="D162" s="74">
        <f>SUM(D164:D168)</f>
        <v>13548055</v>
      </c>
      <c r="E162" s="74">
        <f t="shared" ref="E162:G162" si="62">SUM(E164:E168)</f>
        <v>13548055</v>
      </c>
      <c r="F162" s="74">
        <f t="shared" si="62"/>
        <v>13548055</v>
      </c>
      <c r="G162" s="74">
        <f t="shared" si="62"/>
        <v>40644165</v>
      </c>
      <c r="H162" s="163"/>
      <c r="I162" s="163"/>
      <c r="J162" s="164">
        <f>J167</f>
        <v>2399567.34</v>
      </c>
      <c r="K162" s="164">
        <f t="shared" ref="K162:T162" si="63">K167</f>
        <v>2258049.67</v>
      </c>
      <c r="L162" s="164">
        <f t="shared" si="63"/>
        <v>5967051.3499999996</v>
      </c>
      <c r="M162" s="164">
        <f t="shared" si="63"/>
        <v>5932151.3499999996</v>
      </c>
      <c r="N162" s="164">
        <f t="shared" si="63"/>
        <v>10995807.359999999</v>
      </c>
      <c r="O162" s="164">
        <f t="shared" si="63"/>
        <v>10967006.359999999</v>
      </c>
      <c r="P162" s="164">
        <f t="shared" si="63"/>
        <v>13548055</v>
      </c>
      <c r="Q162" s="164">
        <f t="shared" si="63"/>
        <v>13519254</v>
      </c>
      <c r="R162" s="164">
        <f t="shared" si="63"/>
        <v>13548055</v>
      </c>
      <c r="S162" s="164">
        <f t="shared" si="63"/>
        <v>13548055</v>
      </c>
      <c r="T162" s="164">
        <f t="shared" si="63"/>
        <v>13548055</v>
      </c>
    </row>
    <row r="163" spans="1:21" hidden="1">
      <c r="A163" s="236"/>
      <c r="B163" s="235"/>
      <c r="C163" s="73" t="s">
        <v>61</v>
      </c>
      <c r="D163" s="74"/>
      <c r="E163" s="74"/>
      <c r="F163" s="74"/>
      <c r="G163" s="74"/>
      <c r="H163" s="163"/>
      <c r="I163" s="163"/>
      <c r="J163" s="163"/>
      <c r="K163" s="163"/>
      <c r="L163" s="133"/>
      <c r="M163" s="133"/>
      <c r="N163" s="133"/>
      <c r="O163" s="133"/>
      <c r="P163" s="108"/>
      <c r="Q163" s="108"/>
      <c r="R163" s="108"/>
      <c r="S163" s="108"/>
      <c r="T163" s="133"/>
    </row>
    <row r="164" spans="1:21" hidden="1">
      <c r="A164" s="236"/>
      <c r="B164" s="235"/>
      <c r="C164" s="75" t="s">
        <v>60</v>
      </c>
      <c r="D164" s="74">
        <v>0</v>
      </c>
      <c r="E164" s="74">
        <v>0</v>
      </c>
      <c r="F164" s="74">
        <v>0</v>
      </c>
      <c r="G164" s="74">
        <v>0</v>
      </c>
      <c r="H164" s="163"/>
      <c r="I164" s="163"/>
      <c r="J164" s="163"/>
      <c r="K164" s="163"/>
      <c r="L164" s="133"/>
      <c r="M164" s="133"/>
      <c r="N164" s="133"/>
      <c r="O164" s="133"/>
      <c r="P164" s="108"/>
      <c r="Q164" s="108"/>
      <c r="R164" s="108"/>
      <c r="S164" s="108"/>
      <c r="T164" s="133"/>
    </row>
    <row r="165" spans="1:21" hidden="1">
      <c r="A165" s="236"/>
      <c r="B165" s="235"/>
      <c r="C165" s="73" t="s">
        <v>62</v>
      </c>
      <c r="D165" s="74">
        <v>0</v>
      </c>
      <c r="E165" s="74">
        <v>0</v>
      </c>
      <c r="F165" s="74">
        <v>0</v>
      </c>
      <c r="G165" s="74">
        <v>0</v>
      </c>
      <c r="H165" s="163"/>
      <c r="I165" s="163"/>
      <c r="J165" s="163"/>
      <c r="K165" s="163"/>
      <c r="L165" s="133"/>
      <c r="M165" s="133"/>
      <c r="N165" s="133"/>
      <c r="O165" s="133"/>
      <c r="P165" s="108"/>
      <c r="Q165" s="108"/>
      <c r="R165" s="108"/>
      <c r="S165" s="108"/>
      <c r="T165" s="133"/>
    </row>
    <row r="166" spans="1:21" hidden="1">
      <c r="A166" s="236"/>
      <c r="B166" s="235"/>
      <c r="C166" s="73" t="s">
        <v>63</v>
      </c>
      <c r="D166" s="74">
        <v>0</v>
      </c>
      <c r="E166" s="74">
        <v>0</v>
      </c>
      <c r="F166" s="74">
        <v>0</v>
      </c>
      <c r="G166" s="74">
        <v>0</v>
      </c>
      <c r="H166" s="163"/>
      <c r="I166" s="163"/>
      <c r="J166" s="163"/>
      <c r="K166" s="163"/>
      <c r="L166" s="133"/>
      <c r="M166" s="133"/>
      <c r="N166" s="133"/>
      <c r="O166" s="133"/>
      <c r="P166" s="108"/>
      <c r="Q166" s="108"/>
      <c r="R166" s="108"/>
      <c r="S166" s="108"/>
      <c r="T166" s="133"/>
    </row>
    <row r="167" spans="1:21" hidden="1">
      <c r="A167" s="236"/>
      <c r="B167" s="235"/>
      <c r="C167" s="73" t="s">
        <v>64</v>
      </c>
      <c r="D167" s="74">
        <f>'Пр. 6 (ПП4.Благ.2.Мер.)'!G9+'Пр. 6 (ПП4.Благ.2.Мер.)'!G10</f>
        <v>13548055</v>
      </c>
      <c r="E167" s="74">
        <f>'Пр. 6 (ПП4.Благ.2.Мер.)'!H9+'Пр. 6 (ПП4.Благ.2.Мер.)'!H10</f>
        <v>13548055</v>
      </c>
      <c r="F167" s="74">
        <f>'Пр. 6 (ПП4.Благ.2.Мер.)'!I9+'Пр. 6 (ПП4.Благ.2.Мер.)'!I10</f>
        <v>13548055</v>
      </c>
      <c r="G167" s="74">
        <f>'Пр. 6 (ПП4.Благ.2.Мер.)'!J9+'Пр. 6 (ПП4.Благ.2.Мер.)'!J10</f>
        <v>40644165</v>
      </c>
      <c r="H167" s="163"/>
      <c r="I167" s="163"/>
      <c r="J167" s="164">
        <f>'Пр.2 (2. Распределение)'!N76+'Пр.2 (2. Распределение)'!N77</f>
        <v>2399567.34</v>
      </c>
      <c r="K167" s="164">
        <f>'Пр.2 (2. Распределение)'!O76+'Пр.2 (2. Распределение)'!O77</f>
        <v>2258049.67</v>
      </c>
      <c r="L167" s="164">
        <f>'Пр.2 (2. Распределение)'!P76+'Пр.2 (2. Распределение)'!P77</f>
        <v>5967051.3499999996</v>
      </c>
      <c r="M167" s="164">
        <f>'Пр.2 (2. Распределение)'!Q76+'Пр.2 (2. Распределение)'!Q77</f>
        <v>5932151.3499999996</v>
      </c>
      <c r="N167" s="164">
        <f>'Пр.2 (2. Распределение)'!R76+'Пр.2 (2. Распределение)'!R77</f>
        <v>10995807.359999999</v>
      </c>
      <c r="O167" s="164">
        <f>'Пр.2 (2. Распределение)'!S76+'Пр.2 (2. Распределение)'!S77</f>
        <v>10967006.359999999</v>
      </c>
      <c r="P167" s="164">
        <f>'Пр.2 (2. Распределение)'!T76+'Пр.2 (2. Распределение)'!T77</f>
        <v>13548055</v>
      </c>
      <c r="Q167" s="164">
        <f>'Пр.2 (2. Распределение)'!U76+'Пр.2 (2. Распределение)'!U77</f>
        <v>13519254</v>
      </c>
      <c r="R167" s="164">
        <f>'Пр.2 (2. Распределение)'!V76+'Пр.2 (2. Распределение)'!V77</f>
        <v>13548055</v>
      </c>
      <c r="S167" s="164">
        <f>'Пр.2 (2. Распределение)'!W76+'Пр.2 (2. Распределение)'!W77</f>
        <v>13548055</v>
      </c>
      <c r="T167" s="108">
        <f>P167</f>
        <v>13548055</v>
      </c>
    </row>
    <row r="168" spans="1:21" hidden="1">
      <c r="A168" s="236"/>
      <c r="B168" s="235"/>
      <c r="C168" s="73" t="s">
        <v>65</v>
      </c>
      <c r="D168" s="74">
        <v>0</v>
      </c>
      <c r="E168" s="74">
        <v>0</v>
      </c>
      <c r="F168" s="74">
        <v>0</v>
      </c>
      <c r="G168" s="74">
        <v>0</v>
      </c>
      <c r="H168" s="163"/>
      <c r="I168" s="163"/>
      <c r="J168" s="163"/>
      <c r="K168" s="163"/>
      <c r="L168" s="133"/>
      <c r="M168" s="133"/>
      <c r="N168" s="133"/>
      <c r="O168" s="133"/>
      <c r="P168" s="108"/>
      <c r="Q168" s="108"/>
      <c r="R168" s="108"/>
      <c r="S168" s="108"/>
      <c r="T168" s="133"/>
    </row>
    <row r="169" spans="1:21" hidden="1">
      <c r="A169" s="251" t="s">
        <v>105</v>
      </c>
      <c r="B169" s="247" t="str">
        <f>'Пр. 6 (ПП4.Благ.2.Мер.)'!A11</f>
        <v>1.2. Благоустройство мест массового отдыха населения</v>
      </c>
      <c r="C169" s="17" t="s">
        <v>89</v>
      </c>
      <c r="D169" s="74">
        <f>SUM(D171:D175)</f>
        <v>325995</v>
      </c>
      <c r="E169" s="74">
        <f t="shared" ref="E169:G169" si="64">SUM(E171:E175)</f>
        <v>325995</v>
      </c>
      <c r="F169" s="74">
        <f t="shared" si="64"/>
        <v>325995</v>
      </c>
      <c r="G169" s="74">
        <f t="shared" si="64"/>
        <v>977985</v>
      </c>
      <c r="H169" s="163"/>
      <c r="I169" s="163"/>
      <c r="J169" s="164">
        <f>J174</f>
        <v>0</v>
      </c>
      <c r="K169" s="164">
        <f t="shared" ref="K169:T169" si="65">K174</f>
        <v>0</v>
      </c>
      <c r="L169" s="164">
        <f t="shared" si="65"/>
        <v>19981.8</v>
      </c>
      <c r="M169" s="164">
        <f t="shared" si="65"/>
        <v>19980</v>
      </c>
      <c r="N169" s="164">
        <f t="shared" si="65"/>
        <v>79927.199999999997</v>
      </c>
      <c r="O169" s="164">
        <f t="shared" si="65"/>
        <v>79920</v>
      </c>
      <c r="P169" s="164">
        <f t="shared" si="65"/>
        <v>325995</v>
      </c>
      <c r="Q169" s="164">
        <f t="shared" si="65"/>
        <v>325986</v>
      </c>
      <c r="R169" s="164">
        <f t="shared" si="65"/>
        <v>325995</v>
      </c>
      <c r="S169" s="164">
        <f t="shared" si="65"/>
        <v>325995</v>
      </c>
      <c r="T169" s="164">
        <f t="shared" si="65"/>
        <v>325995</v>
      </c>
    </row>
    <row r="170" spans="1:21" hidden="1">
      <c r="A170" s="251"/>
      <c r="B170" s="247"/>
      <c r="C170" s="17" t="s">
        <v>61</v>
      </c>
      <c r="D170" s="38"/>
      <c r="E170" s="38"/>
      <c r="F170" s="38"/>
      <c r="G170" s="38"/>
      <c r="H170" s="163"/>
      <c r="I170" s="163"/>
      <c r="J170" s="163"/>
      <c r="K170" s="163"/>
      <c r="L170" s="133"/>
      <c r="M170" s="133"/>
      <c r="N170" s="133"/>
      <c r="O170" s="133"/>
      <c r="P170" s="108"/>
      <c r="Q170" s="108"/>
      <c r="R170" s="108"/>
      <c r="S170" s="108"/>
      <c r="T170" s="133"/>
    </row>
    <row r="171" spans="1:21" hidden="1">
      <c r="A171" s="251"/>
      <c r="B171" s="247"/>
      <c r="C171" s="18" t="s">
        <v>60</v>
      </c>
      <c r="D171" s="38">
        <v>0</v>
      </c>
      <c r="E171" s="38">
        <v>0</v>
      </c>
      <c r="F171" s="38">
        <v>0</v>
      </c>
      <c r="G171" s="38">
        <v>0</v>
      </c>
      <c r="H171" s="163"/>
      <c r="I171" s="163"/>
      <c r="J171" s="163"/>
      <c r="K171" s="163"/>
      <c r="L171" s="133"/>
      <c r="M171" s="133"/>
      <c r="N171" s="133"/>
      <c r="O171" s="133"/>
      <c r="P171" s="108"/>
      <c r="Q171" s="108"/>
      <c r="R171" s="108"/>
      <c r="S171" s="108"/>
      <c r="T171" s="133"/>
    </row>
    <row r="172" spans="1:21" hidden="1">
      <c r="A172" s="251"/>
      <c r="B172" s="247"/>
      <c r="C172" s="17" t="s">
        <v>62</v>
      </c>
      <c r="D172" s="38">
        <v>0</v>
      </c>
      <c r="E172" s="38">
        <v>0</v>
      </c>
      <c r="F172" s="38">
        <v>0</v>
      </c>
      <c r="G172" s="38">
        <v>0</v>
      </c>
      <c r="H172" s="163"/>
      <c r="I172" s="163"/>
      <c r="J172" s="163"/>
      <c r="K172" s="163"/>
      <c r="L172" s="133"/>
      <c r="M172" s="133"/>
      <c r="N172" s="133"/>
      <c r="O172" s="133"/>
      <c r="P172" s="108"/>
      <c r="Q172" s="108"/>
      <c r="R172" s="108"/>
      <c r="S172" s="108"/>
      <c r="T172" s="133"/>
    </row>
    <row r="173" spans="1:21" hidden="1">
      <c r="A173" s="251"/>
      <c r="B173" s="247"/>
      <c r="C173" s="17" t="s">
        <v>63</v>
      </c>
      <c r="D173" s="38">
        <v>0</v>
      </c>
      <c r="E173" s="38">
        <v>0</v>
      </c>
      <c r="F173" s="38">
        <v>0</v>
      </c>
      <c r="G173" s="38">
        <v>0</v>
      </c>
      <c r="H173" s="163"/>
      <c r="I173" s="163"/>
      <c r="J173" s="163"/>
      <c r="K173" s="163"/>
      <c r="L173" s="133"/>
      <c r="M173" s="133"/>
      <c r="N173" s="133"/>
      <c r="O173" s="133"/>
      <c r="P173" s="108"/>
      <c r="Q173" s="108"/>
      <c r="R173" s="108"/>
      <c r="S173" s="108"/>
      <c r="T173" s="133"/>
    </row>
    <row r="174" spans="1:21" hidden="1">
      <c r="A174" s="251"/>
      <c r="B174" s="247"/>
      <c r="C174" s="17" t="s">
        <v>64</v>
      </c>
      <c r="D174" s="38">
        <f>'Пр. 6 (ПП4.Благ.2.Мер.)'!G11</f>
        <v>325995</v>
      </c>
      <c r="E174" s="38">
        <f>'Пр. 6 (ПП4.Благ.2.Мер.)'!H11</f>
        <v>325995</v>
      </c>
      <c r="F174" s="38">
        <f>'Пр. 6 (ПП4.Благ.2.Мер.)'!I11</f>
        <v>325995</v>
      </c>
      <c r="G174" s="38">
        <f>'Пр. 6 (ПП4.Благ.2.Мер.)'!J11</f>
        <v>977985</v>
      </c>
      <c r="H174" s="163"/>
      <c r="I174" s="163"/>
      <c r="J174" s="164">
        <f>'Пр.2 (2. Распределение)'!N80</f>
        <v>0</v>
      </c>
      <c r="K174" s="164">
        <f>'Пр.2 (2. Распределение)'!O80</f>
        <v>0</v>
      </c>
      <c r="L174" s="164">
        <f>'Пр.2 (2. Распределение)'!P80</f>
        <v>19981.8</v>
      </c>
      <c r="M174" s="164">
        <f>'Пр.2 (2. Распределение)'!Q80</f>
        <v>19980</v>
      </c>
      <c r="N174" s="164">
        <f>'Пр.2 (2. Распределение)'!R80</f>
        <v>79927.199999999997</v>
      </c>
      <c r="O174" s="164">
        <f>'Пр.2 (2. Распределение)'!S80</f>
        <v>79920</v>
      </c>
      <c r="P174" s="164">
        <f>'Пр.2 (2. Распределение)'!T80</f>
        <v>325995</v>
      </c>
      <c r="Q174" s="164">
        <f>'Пр.2 (2. Распределение)'!U80</f>
        <v>325986</v>
      </c>
      <c r="R174" s="164">
        <f>'Пр.2 (2. Распределение)'!V80</f>
        <v>325995</v>
      </c>
      <c r="S174" s="164">
        <f>'Пр.2 (2. Распределение)'!W80</f>
        <v>325995</v>
      </c>
      <c r="T174" s="108">
        <f>P174</f>
        <v>325995</v>
      </c>
    </row>
    <row r="175" spans="1:21" hidden="1">
      <c r="A175" s="251"/>
      <c r="B175" s="247"/>
      <c r="C175" s="17" t="s">
        <v>65</v>
      </c>
      <c r="D175" s="38">
        <v>0</v>
      </c>
      <c r="E175" s="38">
        <v>0</v>
      </c>
      <c r="F175" s="38">
        <v>0</v>
      </c>
      <c r="G175" s="38">
        <v>0</v>
      </c>
      <c r="H175" s="163"/>
      <c r="I175" s="163"/>
      <c r="J175" s="163"/>
      <c r="K175" s="163"/>
      <c r="L175" s="133"/>
      <c r="M175" s="133"/>
      <c r="N175" s="133"/>
      <c r="O175" s="133"/>
      <c r="P175" s="108"/>
      <c r="Q175" s="108"/>
      <c r="R175" s="108"/>
      <c r="S175" s="108"/>
      <c r="T175" s="133"/>
    </row>
    <row r="176" spans="1:21" hidden="1">
      <c r="A176" s="251" t="s">
        <v>184</v>
      </c>
      <c r="B176" s="247" t="str">
        <f>'Пр. 6 (ПП4.Благ.2.Мер.)'!A12</f>
        <v>1.3. Содержание сетей уличного освещения</v>
      </c>
      <c r="C176" s="17" t="s">
        <v>89</v>
      </c>
      <c r="D176" s="74">
        <f>SUM(D178:D182)</f>
        <v>39731377</v>
      </c>
      <c r="E176" s="74">
        <f t="shared" ref="E176:G176" si="66">SUM(E178:E182)</f>
        <v>38831377</v>
      </c>
      <c r="F176" s="74">
        <f t="shared" si="66"/>
        <v>38831377</v>
      </c>
      <c r="G176" s="74">
        <f t="shared" si="66"/>
        <v>117394131</v>
      </c>
      <c r="H176" s="163"/>
      <c r="I176" s="163"/>
      <c r="J176" s="164">
        <f>J181</f>
        <v>9859251</v>
      </c>
      <c r="K176" s="164">
        <f t="shared" ref="K176:T176" si="67">K181</f>
        <v>9859251</v>
      </c>
      <c r="L176" s="164">
        <f t="shared" si="67"/>
        <v>19615793</v>
      </c>
      <c r="M176" s="164">
        <f t="shared" si="67"/>
        <v>19466032.02</v>
      </c>
      <c r="N176" s="164">
        <f t="shared" si="67"/>
        <v>29162564</v>
      </c>
      <c r="O176" s="164">
        <f t="shared" si="67"/>
        <v>29084205.490000002</v>
      </c>
      <c r="P176" s="164">
        <f t="shared" si="67"/>
        <v>39731377</v>
      </c>
      <c r="Q176" s="164">
        <f t="shared" si="67"/>
        <v>39731377</v>
      </c>
      <c r="R176" s="164">
        <f t="shared" si="67"/>
        <v>38831377</v>
      </c>
      <c r="S176" s="164">
        <f t="shared" si="67"/>
        <v>38831377</v>
      </c>
      <c r="T176" s="164">
        <f t="shared" si="67"/>
        <v>39731377</v>
      </c>
    </row>
    <row r="177" spans="1:21" hidden="1">
      <c r="A177" s="281"/>
      <c r="B177" s="247"/>
      <c r="C177" s="17" t="s">
        <v>61</v>
      </c>
      <c r="D177" s="38"/>
      <c r="E177" s="38"/>
      <c r="F177" s="38"/>
      <c r="G177" s="38"/>
      <c r="H177" s="163"/>
      <c r="I177" s="163"/>
      <c r="J177" s="163"/>
      <c r="K177" s="163"/>
      <c r="L177" s="133"/>
      <c r="M177" s="133"/>
      <c r="N177" s="133"/>
      <c r="O177" s="133"/>
      <c r="P177" s="108"/>
      <c r="Q177" s="108"/>
      <c r="R177" s="108"/>
      <c r="S177" s="108"/>
      <c r="T177" s="133"/>
    </row>
    <row r="178" spans="1:21" hidden="1">
      <c r="A178" s="281"/>
      <c r="B178" s="247"/>
      <c r="C178" s="18" t="s">
        <v>60</v>
      </c>
      <c r="D178" s="38">
        <v>0</v>
      </c>
      <c r="E178" s="38">
        <v>0</v>
      </c>
      <c r="F178" s="38">
        <v>0</v>
      </c>
      <c r="G178" s="38">
        <v>0</v>
      </c>
      <c r="H178" s="163"/>
      <c r="I178" s="163"/>
      <c r="J178" s="163"/>
      <c r="K178" s="163"/>
      <c r="L178" s="133"/>
      <c r="M178" s="133"/>
      <c r="N178" s="133"/>
      <c r="O178" s="133"/>
      <c r="P178" s="108"/>
      <c r="Q178" s="108"/>
      <c r="R178" s="108"/>
      <c r="S178" s="108"/>
      <c r="T178" s="133"/>
    </row>
    <row r="179" spans="1:21" hidden="1">
      <c r="A179" s="281"/>
      <c r="B179" s="247"/>
      <c r="C179" s="17" t="s">
        <v>62</v>
      </c>
      <c r="D179" s="38">
        <v>0</v>
      </c>
      <c r="E179" s="38">
        <v>0</v>
      </c>
      <c r="F179" s="38">
        <v>0</v>
      </c>
      <c r="G179" s="38">
        <v>0</v>
      </c>
      <c r="H179" s="163"/>
      <c r="I179" s="163"/>
      <c r="J179" s="163"/>
      <c r="K179" s="163"/>
      <c r="L179" s="133"/>
      <c r="M179" s="133"/>
      <c r="N179" s="133"/>
      <c r="O179" s="133"/>
      <c r="P179" s="108"/>
      <c r="Q179" s="108"/>
      <c r="R179" s="108"/>
      <c r="S179" s="108"/>
      <c r="T179" s="133"/>
    </row>
    <row r="180" spans="1:21" hidden="1">
      <c r="A180" s="281"/>
      <c r="B180" s="247"/>
      <c r="C180" s="17" t="s">
        <v>63</v>
      </c>
      <c r="D180" s="38">
        <v>0</v>
      </c>
      <c r="E180" s="38">
        <v>0</v>
      </c>
      <c r="F180" s="38">
        <v>0</v>
      </c>
      <c r="G180" s="38">
        <v>0</v>
      </c>
      <c r="H180" s="163"/>
      <c r="I180" s="163"/>
      <c r="J180" s="163"/>
      <c r="K180" s="163"/>
      <c r="L180" s="133"/>
      <c r="M180" s="133"/>
      <c r="N180" s="133"/>
      <c r="O180" s="133"/>
      <c r="P180" s="108"/>
      <c r="Q180" s="108"/>
      <c r="R180" s="108"/>
      <c r="S180" s="108"/>
      <c r="T180" s="133"/>
    </row>
    <row r="181" spans="1:21" hidden="1">
      <c r="A181" s="281"/>
      <c r="B181" s="247"/>
      <c r="C181" s="17" t="s">
        <v>64</v>
      </c>
      <c r="D181" s="38">
        <f>'Пр. 6 (ПП4.Благ.2.Мер.)'!G12+'Пр. 6 (ПП4.Благ.2.Мер.)'!G13</f>
        <v>39731377</v>
      </c>
      <c r="E181" s="38">
        <f>'Пр. 6 (ПП4.Благ.2.Мер.)'!H12+'Пр. 6 (ПП4.Благ.2.Мер.)'!H13</f>
        <v>38831377</v>
      </c>
      <c r="F181" s="38">
        <f>'Пр. 6 (ПП4.Благ.2.Мер.)'!I12+'Пр. 6 (ПП4.Благ.2.Мер.)'!I13</f>
        <v>38831377</v>
      </c>
      <c r="G181" s="38">
        <f>'Пр. 6 (ПП4.Благ.2.Мер.)'!J12+'Пр. 6 (ПП4.Благ.2.Мер.)'!J13</f>
        <v>117394131</v>
      </c>
      <c r="H181" s="163"/>
      <c r="I181" s="163"/>
      <c r="J181" s="164">
        <f>'Пр.2 (2. Распределение)'!N83+'Пр.2 (2. Распределение)'!N84</f>
        <v>9859251</v>
      </c>
      <c r="K181" s="164">
        <f>'Пр.2 (2. Распределение)'!O83+'Пр.2 (2. Распределение)'!O84</f>
        <v>9859251</v>
      </c>
      <c r="L181" s="164">
        <f>'Пр.2 (2. Распределение)'!P83+'Пр.2 (2. Распределение)'!P84</f>
        <v>19615793</v>
      </c>
      <c r="M181" s="164">
        <f>'Пр.2 (2. Распределение)'!Q83+'Пр.2 (2. Распределение)'!Q84</f>
        <v>19466032.02</v>
      </c>
      <c r="N181" s="164">
        <f>'Пр.2 (2. Распределение)'!R83+'Пр.2 (2. Распределение)'!R84</f>
        <v>29162564</v>
      </c>
      <c r="O181" s="164">
        <f>'Пр.2 (2. Распределение)'!S83+'Пр.2 (2. Распределение)'!S84</f>
        <v>29084205.490000002</v>
      </c>
      <c r="P181" s="164">
        <f>'Пр.2 (2. Распределение)'!T83+'Пр.2 (2. Распределение)'!T84</f>
        <v>39731377</v>
      </c>
      <c r="Q181" s="164">
        <f>'Пр.2 (2. Распределение)'!U83+'Пр.2 (2. Распределение)'!U84</f>
        <v>39731377</v>
      </c>
      <c r="R181" s="164">
        <f>'Пр.2 (2. Распределение)'!V83+'Пр.2 (2. Распределение)'!V84</f>
        <v>38831377</v>
      </c>
      <c r="S181" s="164">
        <f>'Пр.2 (2. Распределение)'!W83+'Пр.2 (2. Распределение)'!W84</f>
        <v>38831377</v>
      </c>
      <c r="T181" s="108">
        <f>P181</f>
        <v>39731377</v>
      </c>
    </row>
    <row r="182" spans="1:21" hidden="1">
      <c r="A182" s="281"/>
      <c r="B182" s="247"/>
      <c r="C182" s="17" t="s">
        <v>65</v>
      </c>
      <c r="D182" s="38">
        <v>0</v>
      </c>
      <c r="E182" s="38">
        <v>0</v>
      </c>
      <c r="F182" s="38">
        <v>0</v>
      </c>
      <c r="G182" s="38">
        <v>0</v>
      </c>
      <c r="H182" s="163"/>
      <c r="I182" s="163"/>
      <c r="J182" s="163"/>
      <c r="K182" s="163"/>
      <c r="L182" s="133"/>
      <c r="M182" s="133"/>
      <c r="N182" s="133"/>
      <c r="O182" s="133"/>
      <c r="P182" s="108"/>
      <c r="Q182" s="108"/>
      <c r="R182" s="108"/>
      <c r="S182" s="108"/>
      <c r="T182" s="133"/>
    </row>
    <row r="183" spans="1:21" ht="15" hidden="1" customHeight="1">
      <c r="A183" s="251" t="s">
        <v>201</v>
      </c>
      <c r="B183" s="247" t="str">
        <f>'Пр. 6 (ПП4.Благ.2.Мер.)'!A14</f>
        <v>1.4. Устройство отмостки и водоотвода в районе 4-го подъезда и прилегающего торца дома №5 по ул. Ленина</v>
      </c>
      <c r="C183" s="17" t="s">
        <v>89</v>
      </c>
      <c r="D183" s="74">
        <f>SUM(D185:D189)</f>
        <v>199150.96</v>
      </c>
      <c r="E183" s="74">
        <f t="shared" ref="E183:G183" si="68">SUM(E185:E189)</f>
        <v>0</v>
      </c>
      <c r="F183" s="74">
        <f t="shared" si="68"/>
        <v>0</v>
      </c>
      <c r="G183" s="74">
        <f t="shared" si="68"/>
        <v>199150.96</v>
      </c>
      <c r="H183" s="163"/>
      <c r="I183" s="163"/>
      <c r="J183" s="164">
        <f>J188</f>
        <v>0</v>
      </c>
      <c r="K183" s="164">
        <f t="shared" ref="K183:T183" si="69">K188</f>
        <v>0</v>
      </c>
      <c r="L183" s="164">
        <f t="shared" si="69"/>
        <v>0</v>
      </c>
      <c r="M183" s="164">
        <f t="shared" si="69"/>
        <v>0</v>
      </c>
      <c r="N183" s="164">
        <f t="shared" si="69"/>
        <v>199150.96</v>
      </c>
      <c r="O183" s="164">
        <f t="shared" si="69"/>
        <v>199150.96</v>
      </c>
      <c r="P183" s="164">
        <f t="shared" si="69"/>
        <v>199150.96</v>
      </c>
      <c r="Q183" s="164">
        <f t="shared" si="69"/>
        <v>199150.96</v>
      </c>
      <c r="R183" s="164">
        <f t="shared" si="69"/>
        <v>0</v>
      </c>
      <c r="S183" s="164">
        <f t="shared" si="69"/>
        <v>0</v>
      </c>
      <c r="T183" s="164">
        <f t="shared" si="69"/>
        <v>199150.96</v>
      </c>
    </row>
    <row r="184" spans="1:21" hidden="1">
      <c r="A184" s="281"/>
      <c r="B184" s="247"/>
      <c r="C184" s="17" t="s">
        <v>61</v>
      </c>
      <c r="D184" s="38"/>
      <c r="E184" s="38"/>
      <c r="F184" s="38"/>
      <c r="G184" s="38"/>
      <c r="H184" s="163"/>
      <c r="I184" s="163"/>
      <c r="J184" s="163"/>
      <c r="K184" s="163"/>
      <c r="L184" s="133"/>
      <c r="M184" s="133"/>
      <c r="N184" s="133"/>
      <c r="O184" s="133"/>
      <c r="P184" s="108"/>
      <c r="Q184" s="108"/>
      <c r="R184" s="108"/>
      <c r="S184" s="108"/>
      <c r="T184" s="133"/>
    </row>
    <row r="185" spans="1:21" hidden="1">
      <c r="A185" s="281"/>
      <c r="B185" s="247"/>
      <c r="C185" s="18" t="s">
        <v>60</v>
      </c>
      <c r="D185" s="38">
        <v>0</v>
      </c>
      <c r="E185" s="38">
        <v>0</v>
      </c>
      <c r="F185" s="38">
        <v>0</v>
      </c>
      <c r="G185" s="38">
        <v>0</v>
      </c>
      <c r="H185" s="163"/>
      <c r="I185" s="163"/>
      <c r="J185" s="163"/>
      <c r="K185" s="163"/>
      <c r="L185" s="133"/>
      <c r="M185" s="133"/>
      <c r="N185" s="133"/>
      <c r="O185" s="133"/>
      <c r="P185" s="108"/>
      <c r="Q185" s="108"/>
      <c r="R185" s="108"/>
      <c r="S185" s="108"/>
      <c r="T185" s="133"/>
    </row>
    <row r="186" spans="1:21" hidden="1">
      <c r="A186" s="281"/>
      <c r="B186" s="247"/>
      <c r="C186" s="17" t="s">
        <v>62</v>
      </c>
      <c r="D186" s="38">
        <v>0</v>
      </c>
      <c r="E186" s="38">
        <v>0</v>
      </c>
      <c r="F186" s="38">
        <v>0</v>
      </c>
      <c r="G186" s="38">
        <v>0</v>
      </c>
      <c r="H186" s="163"/>
      <c r="I186" s="163"/>
      <c r="J186" s="163"/>
      <c r="K186" s="163"/>
      <c r="L186" s="133"/>
      <c r="M186" s="133"/>
      <c r="N186" s="133"/>
      <c r="O186" s="133"/>
      <c r="P186" s="108"/>
      <c r="Q186" s="108"/>
      <c r="R186" s="108"/>
      <c r="S186" s="108"/>
      <c r="T186" s="133"/>
    </row>
    <row r="187" spans="1:21" hidden="1">
      <c r="A187" s="281"/>
      <c r="B187" s="247"/>
      <c r="C187" s="17" t="s">
        <v>63</v>
      </c>
      <c r="D187" s="38">
        <v>0</v>
      </c>
      <c r="E187" s="38">
        <v>0</v>
      </c>
      <c r="F187" s="38">
        <v>0</v>
      </c>
      <c r="G187" s="38">
        <v>0</v>
      </c>
      <c r="H187" s="163"/>
      <c r="I187" s="163"/>
      <c r="J187" s="163"/>
      <c r="K187" s="163"/>
      <c r="L187" s="133"/>
      <c r="M187" s="133"/>
      <c r="N187" s="133"/>
      <c r="O187" s="133"/>
      <c r="P187" s="108"/>
      <c r="Q187" s="108"/>
      <c r="R187" s="108"/>
      <c r="S187" s="108"/>
      <c r="T187" s="133"/>
    </row>
    <row r="188" spans="1:21" hidden="1">
      <c r="A188" s="281"/>
      <c r="B188" s="247"/>
      <c r="C188" s="17" t="s">
        <v>64</v>
      </c>
      <c r="D188" s="38">
        <f>'Пр. 6 (ПП4.Благ.2.Мер.)'!G14</f>
        <v>199150.96</v>
      </c>
      <c r="E188" s="38">
        <f>'Пр. 6 (ПП4.Благ.2.Мер.)'!H14</f>
        <v>0</v>
      </c>
      <c r="F188" s="38">
        <f>'Пр. 6 (ПП4.Благ.2.Мер.)'!I14</f>
        <v>0</v>
      </c>
      <c r="G188" s="38">
        <f>'Пр. 6 (ПП4.Благ.2.Мер.)'!J14</f>
        <v>199150.96</v>
      </c>
      <c r="H188" s="163"/>
      <c r="I188" s="163"/>
      <c r="J188" s="164">
        <f>'Пр.2 (2. Распределение)'!N87</f>
        <v>0</v>
      </c>
      <c r="K188" s="164">
        <f>'Пр.2 (2. Распределение)'!O87</f>
        <v>0</v>
      </c>
      <c r="L188" s="164">
        <f>'Пр.2 (2. Распределение)'!P87</f>
        <v>0</v>
      </c>
      <c r="M188" s="164">
        <f>'Пр.2 (2. Распределение)'!Q87</f>
        <v>0</v>
      </c>
      <c r="N188" s="164">
        <f>'Пр.2 (2. Распределение)'!R87</f>
        <v>199150.96</v>
      </c>
      <c r="O188" s="164">
        <f>'Пр.2 (2. Распределение)'!S87</f>
        <v>199150.96</v>
      </c>
      <c r="P188" s="164">
        <f>'Пр.2 (2. Распределение)'!T87</f>
        <v>199150.96</v>
      </c>
      <c r="Q188" s="164">
        <f>'Пр.2 (2. Распределение)'!U87</f>
        <v>199150.96</v>
      </c>
      <c r="R188" s="164">
        <f>'Пр.2 (2. Распределение)'!V87</f>
        <v>0</v>
      </c>
      <c r="S188" s="164">
        <f>'Пр.2 (2. Распределение)'!W87</f>
        <v>0</v>
      </c>
      <c r="T188" s="108">
        <f>P188</f>
        <v>199150.96</v>
      </c>
    </row>
    <row r="189" spans="1:21" hidden="1">
      <c r="A189" s="281"/>
      <c r="B189" s="247"/>
      <c r="C189" s="17" t="s">
        <v>65</v>
      </c>
      <c r="D189" s="38">
        <v>0</v>
      </c>
      <c r="E189" s="38">
        <v>0</v>
      </c>
      <c r="F189" s="38">
        <v>0</v>
      </c>
      <c r="G189" s="38">
        <v>0</v>
      </c>
      <c r="H189" s="163"/>
      <c r="I189" s="163"/>
      <c r="J189" s="163"/>
      <c r="K189" s="163"/>
      <c r="L189" s="133"/>
      <c r="M189" s="133"/>
      <c r="N189" s="133"/>
      <c r="O189" s="133"/>
      <c r="P189" s="108"/>
      <c r="Q189" s="108"/>
      <c r="R189" s="108"/>
      <c r="S189" s="108"/>
      <c r="T189" s="133"/>
    </row>
    <row r="190" spans="1:21" s="16" customFormat="1" hidden="1">
      <c r="A190" s="251" t="s">
        <v>215</v>
      </c>
      <c r="B190" s="247" t="str">
        <f>'Пр. 6 (ПП4.Благ.2.Мер.)'!A15</f>
        <v>1.5. Софинансирование расходов на реализацию проектов по благоустройству территорий поселений, городских округов</v>
      </c>
      <c r="C190" s="17" t="s">
        <v>89</v>
      </c>
      <c r="D190" s="74">
        <f>SUM(D192:D196)</f>
        <v>3107.08</v>
      </c>
      <c r="E190" s="74">
        <f t="shared" ref="E190:G190" si="70">SUM(E192:E196)</f>
        <v>0</v>
      </c>
      <c r="F190" s="74">
        <f t="shared" si="70"/>
        <v>0</v>
      </c>
      <c r="G190" s="74">
        <f t="shared" si="70"/>
        <v>3107.08</v>
      </c>
      <c r="H190" s="133"/>
      <c r="I190" s="133"/>
      <c r="J190" s="164">
        <f>J195</f>
        <v>0</v>
      </c>
      <c r="K190" s="164">
        <f t="shared" ref="K190:T190" si="71">K195</f>
        <v>0</v>
      </c>
      <c r="L190" s="164">
        <f t="shared" si="71"/>
        <v>0</v>
      </c>
      <c r="M190" s="164">
        <f t="shared" si="71"/>
        <v>0</v>
      </c>
      <c r="N190" s="164">
        <f t="shared" si="71"/>
        <v>0</v>
      </c>
      <c r="O190" s="164">
        <f t="shared" si="71"/>
        <v>0</v>
      </c>
      <c r="P190" s="164">
        <f t="shared" si="71"/>
        <v>3107.08</v>
      </c>
      <c r="Q190" s="164">
        <f t="shared" si="71"/>
        <v>3107.08</v>
      </c>
      <c r="R190" s="164">
        <f t="shared" si="71"/>
        <v>0</v>
      </c>
      <c r="S190" s="164">
        <f t="shared" si="71"/>
        <v>0</v>
      </c>
      <c r="T190" s="164">
        <f t="shared" si="71"/>
        <v>3107.08</v>
      </c>
      <c r="U190" s="70"/>
    </row>
    <row r="191" spans="1:21" s="16" customFormat="1" hidden="1">
      <c r="A191" s="281"/>
      <c r="B191" s="247"/>
      <c r="C191" s="17" t="s">
        <v>61</v>
      </c>
      <c r="D191" s="38"/>
      <c r="E191" s="38"/>
      <c r="F191" s="38"/>
      <c r="G191" s="38"/>
      <c r="H191" s="133"/>
      <c r="I191" s="133"/>
      <c r="J191" s="133"/>
      <c r="K191" s="133"/>
      <c r="L191" s="133"/>
      <c r="M191" s="133"/>
      <c r="N191" s="133"/>
      <c r="O191" s="133"/>
      <c r="P191" s="108"/>
      <c r="Q191" s="108"/>
      <c r="R191" s="108"/>
      <c r="S191" s="108"/>
      <c r="T191" s="133"/>
      <c r="U191" s="70"/>
    </row>
    <row r="192" spans="1:21" hidden="1">
      <c r="A192" s="281"/>
      <c r="B192" s="247"/>
      <c r="C192" s="18" t="s">
        <v>60</v>
      </c>
      <c r="D192" s="38">
        <v>0</v>
      </c>
      <c r="E192" s="38">
        <v>0</v>
      </c>
      <c r="F192" s="38">
        <v>0</v>
      </c>
      <c r="G192" s="38">
        <v>0</v>
      </c>
      <c r="H192" s="163"/>
      <c r="I192" s="163"/>
      <c r="J192" s="163"/>
      <c r="K192" s="163"/>
      <c r="L192" s="133"/>
      <c r="M192" s="133"/>
      <c r="N192" s="133"/>
      <c r="O192" s="133"/>
      <c r="P192" s="108"/>
      <c r="Q192" s="108"/>
      <c r="R192" s="108"/>
      <c r="S192" s="108"/>
      <c r="T192" s="133"/>
    </row>
    <row r="193" spans="1:20" hidden="1">
      <c r="A193" s="281"/>
      <c r="B193" s="247"/>
      <c r="C193" s="17" t="s">
        <v>62</v>
      </c>
      <c r="D193" s="38">
        <v>0</v>
      </c>
      <c r="E193" s="38">
        <v>0</v>
      </c>
      <c r="F193" s="38">
        <v>0</v>
      </c>
      <c r="G193" s="38">
        <v>0</v>
      </c>
      <c r="H193" s="163"/>
      <c r="I193" s="163"/>
      <c r="J193" s="163"/>
      <c r="K193" s="163"/>
      <c r="L193" s="133"/>
      <c r="M193" s="133"/>
      <c r="N193" s="133"/>
      <c r="O193" s="133"/>
      <c r="P193" s="108"/>
      <c r="Q193" s="108"/>
      <c r="R193" s="108"/>
      <c r="S193" s="108"/>
      <c r="T193" s="133"/>
    </row>
    <row r="194" spans="1:20" hidden="1">
      <c r="A194" s="281"/>
      <c r="B194" s="247"/>
      <c r="C194" s="17" t="s">
        <v>63</v>
      </c>
      <c r="D194" s="38">
        <v>0</v>
      </c>
      <c r="E194" s="38">
        <v>0</v>
      </c>
      <c r="F194" s="38">
        <v>0</v>
      </c>
      <c r="G194" s="38">
        <v>0</v>
      </c>
      <c r="H194" s="163"/>
      <c r="I194" s="163"/>
      <c r="J194" s="163"/>
      <c r="K194" s="163"/>
      <c r="L194" s="133"/>
      <c r="M194" s="133"/>
      <c r="N194" s="133"/>
      <c r="O194" s="133"/>
      <c r="P194" s="108"/>
      <c r="Q194" s="108"/>
      <c r="R194" s="108"/>
      <c r="S194" s="108"/>
      <c r="T194" s="133"/>
    </row>
    <row r="195" spans="1:20" hidden="1">
      <c r="A195" s="281"/>
      <c r="B195" s="247"/>
      <c r="C195" s="17" t="s">
        <v>64</v>
      </c>
      <c r="D195" s="38">
        <f>'Пр. 6 (ПП4.Благ.2.Мер.)'!G15</f>
        <v>3107.08</v>
      </c>
      <c r="E195" s="38">
        <f>'Пр. 6 (ПП4.Благ.2.Мер.)'!H15</f>
        <v>0</v>
      </c>
      <c r="F195" s="38">
        <f>'Пр. 6 (ПП4.Благ.2.Мер.)'!I15</f>
        <v>0</v>
      </c>
      <c r="G195" s="38">
        <f>'Пр. 6 (ПП4.Благ.2.Мер.)'!J15</f>
        <v>3107.08</v>
      </c>
      <c r="H195" s="163"/>
      <c r="I195" s="163"/>
      <c r="J195" s="164">
        <f>'Пр.2 (2. Распределение)'!N90</f>
        <v>0</v>
      </c>
      <c r="K195" s="164">
        <f>'Пр.2 (2. Распределение)'!O90</f>
        <v>0</v>
      </c>
      <c r="L195" s="164">
        <f>'Пр.2 (2. Распределение)'!P90</f>
        <v>0</v>
      </c>
      <c r="M195" s="164">
        <f>'Пр.2 (2. Распределение)'!Q90</f>
        <v>0</v>
      </c>
      <c r="N195" s="164">
        <f>'Пр.2 (2. Распределение)'!R90</f>
        <v>0</v>
      </c>
      <c r="O195" s="164">
        <f>'Пр.2 (2. Распределение)'!S90</f>
        <v>0</v>
      </c>
      <c r="P195" s="164">
        <f>'Пр.2 (2. Распределение)'!T90</f>
        <v>3107.08</v>
      </c>
      <c r="Q195" s="164">
        <f>'Пр.2 (2. Распределение)'!U90</f>
        <v>3107.08</v>
      </c>
      <c r="R195" s="164">
        <f>'Пр.2 (2. Распределение)'!V90</f>
        <v>0</v>
      </c>
      <c r="S195" s="164">
        <f>'Пр.2 (2. Распределение)'!W90</f>
        <v>0</v>
      </c>
      <c r="T195" s="108">
        <f>P195</f>
        <v>3107.08</v>
      </c>
    </row>
    <row r="196" spans="1:20" hidden="1">
      <c r="A196" s="281"/>
      <c r="B196" s="247"/>
      <c r="C196" s="17" t="s">
        <v>65</v>
      </c>
      <c r="D196" s="38">
        <v>0</v>
      </c>
      <c r="E196" s="38">
        <v>0</v>
      </c>
      <c r="F196" s="38">
        <v>0</v>
      </c>
      <c r="G196" s="38">
        <v>0</v>
      </c>
      <c r="H196" s="163"/>
      <c r="I196" s="163"/>
      <c r="J196" s="163"/>
      <c r="K196" s="163"/>
      <c r="L196" s="133"/>
      <c r="M196" s="133"/>
      <c r="N196" s="133"/>
      <c r="O196" s="133"/>
      <c r="P196" s="108"/>
      <c r="Q196" s="108"/>
      <c r="R196" s="108"/>
      <c r="S196" s="108"/>
      <c r="T196" s="133"/>
    </row>
    <row r="197" spans="1:20" hidden="1">
      <c r="A197" s="251" t="s">
        <v>216</v>
      </c>
      <c r="B197" s="247" t="str">
        <f>'Пр. 6 (ПП4.Благ.2.Мер.)'!A16</f>
        <v>1.6. 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7" s="17" t="s">
        <v>89</v>
      </c>
      <c r="D197" s="74">
        <f>SUM(D199:D203)</f>
        <v>100000</v>
      </c>
      <c r="E197" s="74">
        <f t="shared" ref="E197:G197" si="72">SUM(E199:E203)</f>
        <v>0</v>
      </c>
      <c r="F197" s="74">
        <f t="shared" si="72"/>
        <v>0</v>
      </c>
      <c r="G197" s="74">
        <f t="shared" si="72"/>
        <v>100000</v>
      </c>
      <c r="H197" s="163"/>
      <c r="I197" s="163"/>
      <c r="J197" s="164">
        <f>J202</f>
        <v>0</v>
      </c>
      <c r="K197" s="164">
        <f t="shared" ref="K197:T197" si="73">K202</f>
        <v>0</v>
      </c>
      <c r="L197" s="164">
        <f t="shared" si="73"/>
        <v>0</v>
      </c>
      <c r="M197" s="164">
        <f t="shared" si="73"/>
        <v>0</v>
      </c>
      <c r="N197" s="164">
        <f t="shared" si="73"/>
        <v>0</v>
      </c>
      <c r="O197" s="164">
        <f t="shared" si="73"/>
        <v>0</v>
      </c>
      <c r="P197" s="164">
        <f t="shared" si="73"/>
        <v>100000</v>
      </c>
      <c r="Q197" s="164">
        <f t="shared" si="73"/>
        <v>58400</v>
      </c>
      <c r="R197" s="164">
        <f t="shared" si="73"/>
        <v>0</v>
      </c>
      <c r="S197" s="164">
        <f t="shared" si="73"/>
        <v>0</v>
      </c>
      <c r="T197" s="164">
        <f t="shared" si="73"/>
        <v>100000</v>
      </c>
    </row>
    <row r="198" spans="1:20" hidden="1">
      <c r="A198" s="281"/>
      <c r="B198" s="247"/>
      <c r="C198" s="17" t="s">
        <v>61</v>
      </c>
      <c r="D198" s="38"/>
      <c r="E198" s="38"/>
      <c r="F198" s="38"/>
      <c r="G198" s="38"/>
      <c r="H198" s="163"/>
      <c r="I198" s="163"/>
      <c r="J198" s="163"/>
      <c r="K198" s="163"/>
      <c r="L198" s="133"/>
      <c r="M198" s="133"/>
      <c r="N198" s="133"/>
      <c r="O198" s="133"/>
      <c r="P198" s="108"/>
      <c r="Q198" s="108"/>
      <c r="R198" s="108"/>
      <c r="S198" s="108"/>
      <c r="T198" s="133"/>
    </row>
    <row r="199" spans="1:20" hidden="1">
      <c r="A199" s="281"/>
      <c r="B199" s="247"/>
      <c r="C199" s="18" t="s">
        <v>60</v>
      </c>
      <c r="D199" s="38">
        <v>0</v>
      </c>
      <c r="E199" s="38">
        <v>0</v>
      </c>
      <c r="F199" s="38">
        <v>0</v>
      </c>
      <c r="G199" s="38">
        <v>0</v>
      </c>
      <c r="H199" s="163"/>
      <c r="I199" s="163"/>
      <c r="J199" s="163"/>
      <c r="K199" s="163"/>
      <c r="L199" s="133"/>
      <c r="M199" s="133"/>
      <c r="N199" s="133"/>
      <c r="O199" s="133"/>
      <c r="P199" s="108"/>
      <c r="Q199" s="108"/>
      <c r="R199" s="108"/>
      <c r="S199" s="108"/>
      <c r="T199" s="133"/>
    </row>
    <row r="200" spans="1:20" hidden="1">
      <c r="A200" s="281"/>
      <c r="B200" s="247"/>
      <c r="C200" s="17" t="s">
        <v>62</v>
      </c>
      <c r="D200" s="38">
        <v>0</v>
      </c>
      <c r="E200" s="38">
        <v>0</v>
      </c>
      <c r="F200" s="38">
        <v>0</v>
      </c>
      <c r="G200" s="38">
        <v>0</v>
      </c>
      <c r="H200" s="163"/>
      <c r="I200" s="163"/>
      <c r="J200" s="163"/>
      <c r="K200" s="163"/>
      <c r="L200" s="133"/>
      <c r="M200" s="133"/>
      <c r="N200" s="133"/>
      <c r="O200" s="133"/>
      <c r="P200" s="108"/>
      <c r="Q200" s="108"/>
      <c r="R200" s="108"/>
      <c r="S200" s="108"/>
      <c r="T200" s="133"/>
    </row>
    <row r="201" spans="1:20" hidden="1">
      <c r="A201" s="281"/>
      <c r="B201" s="247"/>
      <c r="C201" s="17" t="s">
        <v>63</v>
      </c>
      <c r="D201" s="38">
        <v>0</v>
      </c>
      <c r="E201" s="38">
        <v>0</v>
      </c>
      <c r="F201" s="38">
        <v>0</v>
      </c>
      <c r="G201" s="38">
        <v>0</v>
      </c>
      <c r="H201" s="163"/>
      <c r="I201" s="163"/>
      <c r="J201" s="163"/>
      <c r="K201" s="163"/>
      <c r="L201" s="133"/>
      <c r="M201" s="133"/>
      <c r="N201" s="133"/>
      <c r="O201" s="133"/>
      <c r="P201" s="108"/>
      <c r="Q201" s="108"/>
      <c r="R201" s="108"/>
      <c r="S201" s="108"/>
      <c r="T201" s="133"/>
    </row>
    <row r="202" spans="1:20" hidden="1">
      <c r="A202" s="281"/>
      <c r="B202" s="247"/>
      <c r="C202" s="17" t="s">
        <v>64</v>
      </c>
      <c r="D202" s="38">
        <f>'Пр. 6 (ПП4.Благ.2.Мер.)'!G16</f>
        <v>100000</v>
      </c>
      <c r="E202" s="38">
        <f>'Пр. 6 (ПП4.Благ.2.Мер.)'!H16</f>
        <v>0</v>
      </c>
      <c r="F202" s="38">
        <f>'Пр. 6 (ПП4.Благ.2.Мер.)'!I16</f>
        <v>0</v>
      </c>
      <c r="G202" s="38">
        <f>'Пр. 6 (ПП4.Благ.2.Мер.)'!J16</f>
        <v>100000</v>
      </c>
      <c r="H202" s="163"/>
      <c r="I202" s="163"/>
      <c r="J202" s="164">
        <f>'Пр.2 (2. Распределение)'!N93</f>
        <v>0</v>
      </c>
      <c r="K202" s="164">
        <f>'Пр.2 (2. Распределение)'!O93</f>
        <v>0</v>
      </c>
      <c r="L202" s="164">
        <f>'Пр.2 (2. Распределение)'!P93</f>
        <v>0</v>
      </c>
      <c r="M202" s="164">
        <f>'Пр.2 (2. Распределение)'!Q93</f>
        <v>0</v>
      </c>
      <c r="N202" s="164">
        <f>'Пр.2 (2. Распределение)'!R93</f>
        <v>0</v>
      </c>
      <c r="O202" s="164">
        <f>'Пр.2 (2. Распределение)'!S93</f>
        <v>0</v>
      </c>
      <c r="P202" s="164">
        <f>'Пр.2 (2. Распределение)'!T93</f>
        <v>100000</v>
      </c>
      <c r="Q202" s="164">
        <f>'Пр.2 (2. Распределение)'!U93</f>
        <v>58400</v>
      </c>
      <c r="R202" s="164">
        <f>'Пр.2 (2. Распределение)'!V93</f>
        <v>0</v>
      </c>
      <c r="S202" s="164">
        <f>'Пр.2 (2. Распределение)'!W93</f>
        <v>0</v>
      </c>
      <c r="T202" s="108">
        <f>P202</f>
        <v>100000</v>
      </c>
    </row>
    <row r="203" spans="1:20" hidden="1">
      <c r="A203" s="281"/>
      <c r="B203" s="247"/>
      <c r="C203" s="17" t="s">
        <v>65</v>
      </c>
      <c r="D203" s="38">
        <v>0</v>
      </c>
      <c r="E203" s="38">
        <v>0</v>
      </c>
      <c r="F203" s="38">
        <v>0</v>
      </c>
      <c r="G203" s="38">
        <v>0</v>
      </c>
      <c r="H203" s="163"/>
      <c r="I203" s="163"/>
      <c r="J203" s="163"/>
      <c r="K203" s="163"/>
      <c r="L203" s="133"/>
      <c r="M203" s="133"/>
      <c r="N203" s="133"/>
      <c r="O203" s="133"/>
      <c r="P203" s="108"/>
      <c r="Q203" s="108"/>
      <c r="R203" s="108"/>
      <c r="S203" s="108"/>
      <c r="T203" s="133"/>
    </row>
    <row r="204" spans="1:20" hidden="1">
      <c r="A204" s="251" t="s">
        <v>217</v>
      </c>
      <c r="B204" s="247" t="str">
        <f>'Пр. 6 (ПП4.Благ.2.Мер.)'!A17</f>
        <v>1.7. Расходы на реализацию проектов по благоустройству территорий поселений, городских округов</v>
      </c>
      <c r="C204" s="17" t="s">
        <v>89</v>
      </c>
      <c r="D204" s="74">
        <f>SUM(D206:D210)</f>
        <v>3000000</v>
      </c>
      <c r="E204" s="74">
        <f t="shared" ref="E204:G204" si="74">SUM(E206:E210)</f>
        <v>0</v>
      </c>
      <c r="F204" s="74">
        <f t="shared" si="74"/>
        <v>0</v>
      </c>
      <c r="G204" s="74">
        <f t="shared" si="74"/>
        <v>3000000</v>
      </c>
      <c r="H204" s="163"/>
      <c r="I204" s="163"/>
      <c r="J204" s="164">
        <f>J209</f>
        <v>0</v>
      </c>
      <c r="K204" s="164">
        <f t="shared" ref="K204:T204" si="75">K209</f>
        <v>0</v>
      </c>
      <c r="L204" s="164">
        <f t="shared" si="75"/>
        <v>0</v>
      </c>
      <c r="M204" s="164">
        <f t="shared" si="75"/>
        <v>0</v>
      </c>
      <c r="N204" s="164">
        <f t="shared" si="75"/>
        <v>0</v>
      </c>
      <c r="O204" s="164">
        <f t="shared" si="75"/>
        <v>0</v>
      </c>
      <c r="P204" s="164">
        <f t="shared" si="75"/>
        <v>0</v>
      </c>
      <c r="Q204" s="164">
        <f t="shared" si="75"/>
        <v>0</v>
      </c>
      <c r="R204" s="164">
        <f t="shared" si="75"/>
        <v>0</v>
      </c>
      <c r="S204" s="164">
        <f t="shared" si="75"/>
        <v>0</v>
      </c>
      <c r="T204" s="164">
        <f t="shared" si="75"/>
        <v>0</v>
      </c>
    </row>
    <row r="205" spans="1:20" hidden="1">
      <c r="A205" s="281"/>
      <c r="B205" s="247"/>
      <c r="C205" s="17" t="s">
        <v>61</v>
      </c>
      <c r="D205" s="38"/>
      <c r="E205" s="38"/>
      <c r="F205" s="38"/>
      <c r="G205" s="38"/>
      <c r="H205" s="163"/>
      <c r="I205" s="163"/>
      <c r="J205" s="163"/>
      <c r="K205" s="163"/>
      <c r="L205" s="133"/>
      <c r="M205" s="133"/>
      <c r="N205" s="133"/>
      <c r="O205" s="133"/>
      <c r="P205" s="108"/>
      <c r="Q205" s="108"/>
      <c r="R205" s="108"/>
      <c r="S205" s="108"/>
      <c r="T205" s="133"/>
    </row>
    <row r="206" spans="1:20" hidden="1">
      <c r="A206" s="281"/>
      <c r="B206" s="247"/>
      <c r="C206" s="18" t="s">
        <v>60</v>
      </c>
      <c r="D206" s="38">
        <v>0</v>
      </c>
      <c r="E206" s="38">
        <v>0</v>
      </c>
      <c r="F206" s="38">
        <v>0</v>
      </c>
      <c r="G206" s="38">
        <v>0</v>
      </c>
      <c r="H206" s="163"/>
      <c r="I206" s="163"/>
      <c r="J206" s="163"/>
      <c r="K206" s="163"/>
      <c r="L206" s="133"/>
      <c r="M206" s="133"/>
      <c r="N206" s="133"/>
      <c r="O206" s="133"/>
      <c r="P206" s="108"/>
      <c r="Q206" s="108"/>
      <c r="R206" s="108"/>
      <c r="S206" s="108"/>
      <c r="T206" s="133"/>
    </row>
    <row r="207" spans="1:20" hidden="1">
      <c r="A207" s="281"/>
      <c r="B207" s="247"/>
      <c r="C207" s="17" t="s">
        <v>62</v>
      </c>
      <c r="D207" s="38">
        <f>'Пр. 6 (ПП4.Благ.2.Мер.)'!G17</f>
        <v>3000000</v>
      </c>
      <c r="E207" s="38">
        <f>'Пр. 6 (ПП4.Благ.2.Мер.)'!H17</f>
        <v>0</v>
      </c>
      <c r="F207" s="38">
        <f>'Пр. 6 (ПП4.Благ.2.Мер.)'!I17</f>
        <v>0</v>
      </c>
      <c r="G207" s="38">
        <f>'Пр. 6 (ПП4.Благ.2.Мер.)'!J17</f>
        <v>3000000</v>
      </c>
      <c r="H207" s="163"/>
      <c r="I207" s="163"/>
      <c r="J207" s="164">
        <f>'Пр.2 (2. Распределение)'!N96</f>
        <v>0</v>
      </c>
      <c r="K207" s="164">
        <f>'Пр.2 (2. Распределение)'!O96</f>
        <v>0</v>
      </c>
      <c r="L207" s="164">
        <f>'Пр.2 (2. Распределение)'!P96</f>
        <v>0</v>
      </c>
      <c r="M207" s="164">
        <f>'Пр.2 (2. Распределение)'!Q96</f>
        <v>0</v>
      </c>
      <c r="N207" s="164">
        <f>'Пр.2 (2. Распределение)'!R96</f>
        <v>0</v>
      </c>
      <c r="O207" s="164">
        <f>'Пр.2 (2. Распределение)'!S96</f>
        <v>0</v>
      </c>
      <c r="P207" s="164">
        <f>'Пр.2 (2. Распределение)'!T96</f>
        <v>3000000</v>
      </c>
      <c r="Q207" s="164">
        <f>'Пр.2 (2. Распределение)'!U96</f>
        <v>2984984.46</v>
      </c>
      <c r="R207" s="164">
        <f>'Пр.2 (2. Распределение)'!V96</f>
        <v>0</v>
      </c>
      <c r="S207" s="164">
        <f>'Пр.2 (2. Распределение)'!W96</f>
        <v>0</v>
      </c>
      <c r="T207" s="108">
        <f>P207</f>
        <v>3000000</v>
      </c>
    </row>
    <row r="208" spans="1:20" hidden="1">
      <c r="A208" s="281"/>
      <c r="B208" s="247"/>
      <c r="C208" s="17" t="s">
        <v>63</v>
      </c>
      <c r="D208" s="38">
        <v>0</v>
      </c>
      <c r="E208" s="38">
        <v>0</v>
      </c>
      <c r="F208" s="38">
        <v>0</v>
      </c>
      <c r="G208" s="38">
        <v>0</v>
      </c>
      <c r="H208" s="163"/>
      <c r="I208" s="163"/>
      <c r="J208" s="163"/>
      <c r="K208" s="163"/>
      <c r="L208" s="133"/>
      <c r="M208" s="133"/>
      <c r="N208" s="133"/>
      <c r="O208" s="133"/>
      <c r="P208" s="108"/>
      <c r="Q208" s="108"/>
      <c r="R208" s="108"/>
      <c r="S208" s="108"/>
      <c r="T208" s="133"/>
    </row>
    <row r="209" spans="1:20" hidden="1">
      <c r="A209" s="281"/>
      <c r="B209" s="247"/>
      <c r="C209" s="17" t="s">
        <v>64</v>
      </c>
      <c r="D209" s="38">
        <f>'Пр. 6 (ПП4.Благ.2.Мер.)'!G21</f>
        <v>0</v>
      </c>
      <c r="E209" s="38">
        <f>'Пр. 6 (ПП4.Благ.2.Мер.)'!H21</f>
        <v>0</v>
      </c>
      <c r="F209" s="38">
        <f>'Пр. 6 (ПП4.Благ.2.Мер.)'!I21</f>
        <v>0</v>
      </c>
      <c r="G209" s="38">
        <f>'Пр. 6 (ПП4.Благ.2.Мер.)'!J21</f>
        <v>0</v>
      </c>
      <c r="H209" s="163"/>
      <c r="I209" s="163"/>
      <c r="J209" s="163"/>
      <c r="K209" s="163"/>
      <c r="L209" s="133"/>
      <c r="M209" s="133"/>
      <c r="N209" s="133"/>
      <c r="O209" s="133"/>
      <c r="P209" s="108"/>
      <c r="Q209" s="108"/>
      <c r="R209" s="108"/>
      <c r="S209" s="108"/>
      <c r="T209" s="133"/>
    </row>
    <row r="210" spans="1:20" hidden="1">
      <c r="A210" s="281"/>
      <c r="B210" s="247"/>
      <c r="C210" s="17" t="s">
        <v>65</v>
      </c>
      <c r="D210" s="38">
        <v>0</v>
      </c>
      <c r="E210" s="38">
        <v>0</v>
      </c>
      <c r="F210" s="38">
        <v>0</v>
      </c>
      <c r="G210" s="38">
        <v>0</v>
      </c>
      <c r="H210" s="163"/>
      <c r="I210" s="163"/>
      <c r="J210" s="163"/>
      <c r="K210" s="163"/>
      <c r="L210" s="133"/>
      <c r="M210" s="133"/>
      <c r="N210" s="133"/>
      <c r="O210" s="133"/>
      <c r="P210" s="108"/>
      <c r="Q210" s="108"/>
      <c r="R210" s="108"/>
      <c r="S210" s="108"/>
      <c r="T210" s="133"/>
    </row>
    <row r="211" spans="1:20">
      <c r="A211" s="70"/>
    </row>
    <row r="212" spans="1:20" ht="45">
      <c r="A212" s="70"/>
      <c r="B212" s="121" t="s">
        <v>219</v>
      </c>
      <c r="C212" s="122"/>
      <c r="D212" s="120"/>
      <c r="E212" s="248" t="s">
        <v>17</v>
      </c>
      <c r="F212" s="248"/>
      <c r="R212" s="279" t="s">
        <v>17</v>
      </c>
      <c r="S212" s="279"/>
    </row>
  </sheetData>
  <mergeCells count="90">
    <mergeCell ref="A71:A77"/>
    <mergeCell ref="B71:B77"/>
    <mergeCell ref="A120:A126"/>
    <mergeCell ref="A127:A133"/>
    <mergeCell ref="A134:A140"/>
    <mergeCell ref="B113:B119"/>
    <mergeCell ref="B120:B126"/>
    <mergeCell ref="B127:B133"/>
    <mergeCell ref="B134:B140"/>
    <mergeCell ref="A113:A119"/>
    <mergeCell ref="A50:A56"/>
    <mergeCell ref="B50:B56"/>
    <mergeCell ref="A57:A63"/>
    <mergeCell ref="B57:B63"/>
    <mergeCell ref="A64:A70"/>
    <mergeCell ref="B64:B70"/>
    <mergeCell ref="E2:G2"/>
    <mergeCell ref="A43:A49"/>
    <mergeCell ref="B43:B49"/>
    <mergeCell ref="A78:A84"/>
    <mergeCell ref="B78:B84"/>
    <mergeCell ref="A8:A14"/>
    <mergeCell ref="B8:B14"/>
    <mergeCell ref="A15:A21"/>
    <mergeCell ref="B15:B21"/>
    <mergeCell ref="A22:A28"/>
    <mergeCell ref="B22:B28"/>
    <mergeCell ref="A29:A35"/>
    <mergeCell ref="B29:B35"/>
    <mergeCell ref="A36:A42"/>
    <mergeCell ref="B36:B42"/>
    <mergeCell ref="A197:A203"/>
    <mergeCell ref="B197:B203"/>
    <mergeCell ref="A204:A210"/>
    <mergeCell ref="B204:B210"/>
    <mergeCell ref="B141:B147"/>
    <mergeCell ref="A148:A154"/>
    <mergeCell ref="B148:B154"/>
    <mergeCell ref="B176:B182"/>
    <mergeCell ref="A183:A189"/>
    <mergeCell ref="B183:B189"/>
    <mergeCell ref="A190:A196"/>
    <mergeCell ref="B190:B196"/>
    <mergeCell ref="E1:G1"/>
    <mergeCell ref="A169:A175"/>
    <mergeCell ref="B169:B175"/>
    <mergeCell ref="A162:A168"/>
    <mergeCell ref="B162:B168"/>
    <mergeCell ref="A85:A91"/>
    <mergeCell ref="B85:B91"/>
    <mergeCell ref="A99:A105"/>
    <mergeCell ref="B99:B105"/>
    <mergeCell ref="A106:A112"/>
    <mergeCell ref="B106:B112"/>
    <mergeCell ref="A92:A98"/>
    <mergeCell ref="B92:B98"/>
    <mergeCell ref="A155:A161"/>
    <mergeCell ref="B155:B161"/>
    <mergeCell ref="A141:A147"/>
    <mergeCell ref="R212:S212"/>
    <mergeCell ref="A4:A7"/>
    <mergeCell ref="B4:B7"/>
    <mergeCell ref="C4:C7"/>
    <mergeCell ref="D4:G6"/>
    <mergeCell ref="H4:S4"/>
    <mergeCell ref="H5:I6"/>
    <mergeCell ref="J5:Q5"/>
    <mergeCell ref="R5:S6"/>
    <mergeCell ref="J6:K6"/>
    <mergeCell ref="L6:M6"/>
    <mergeCell ref="N6:O6"/>
    <mergeCell ref="P6:Q6"/>
    <mergeCell ref="E212:F212"/>
    <mergeCell ref="A176:A182"/>
    <mergeCell ref="Q2:T2"/>
    <mergeCell ref="T4:T7"/>
    <mergeCell ref="T8:T14"/>
    <mergeCell ref="T15:T21"/>
    <mergeCell ref="T22:T28"/>
    <mergeCell ref="A3:T3"/>
    <mergeCell ref="T29:T35"/>
    <mergeCell ref="T36:T42"/>
    <mergeCell ref="T43:T49"/>
    <mergeCell ref="T50:T56"/>
    <mergeCell ref="T57:T63"/>
    <mergeCell ref="T64:T70"/>
    <mergeCell ref="T71:T77"/>
    <mergeCell ref="T78:T84"/>
    <mergeCell ref="T141:T147"/>
    <mergeCell ref="T155:T16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51" fitToHeight="10" orientation="landscape" r:id="rId1"/>
  <headerFooter>
    <oddHeader>&amp;C&amp;P</oddHeader>
  </headerFooter>
  <rowBreaks count="2" manualBreakCount="2">
    <brk id="21" max="19" man="1"/>
    <brk id="56" max="19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3"/>
  <sheetViews>
    <sheetView workbookViewId="0">
      <selection activeCell="J7" sqref="J7"/>
    </sheetView>
  </sheetViews>
  <sheetFormatPr defaultColWidth="28.42578125" defaultRowHeight="14.25"/>
  <cols>
    <col min="1" max="1" width="6.85546875" style="6" customWidth="1"/>
    <col min="2" max="2" width="37.42578125" style="6" customWidth="1"/>
    <col min="3" max="3" width="12.85546875" style="6" customWidth="1"/>
    <col min="4" max="4" width="13.85546875" style="6" customWidth="1"/>
    <col min="5" max="9" width="13.28515625" style="6" customWidth="1"/>
    <col min="10" max="11" width="28.42578125" style="6"/>
    <col min="12" max="15" width="28.42578125" style="144"/>
    <col min="16" max="17" width="13.7109375" style="144" bestFit="1" customWidth="1"/>
    <col min="18" max="24" width="28.42578125" style="144"/>
    <col min="25" max="16384" width="28.42578125" style="6"/>
  </cols>
  <sheetData>
    <row r="1" spans="1:9" ht="51.75" customHeight="1">
      <c r="F1" s="201" t="s">
        <v>127</v>
      </c>
      <c r="G1" s="201"/>
      <c r="H1" s="201"/>
      <c r="I1" s="201"/>
    </row>
    <row r="4" spans="1:9" ht="30.75" customHeight="1">
      <c r="A4" s="215" t="s">
        <v>128</v>
      </c>
      <c r="B4" s="215"/>
      <c r="C4" s="215"/>
      <c r="D4" s="215"/>
      <c r="E4" s="215"/>
      <c r="F4" s="215"/>
      <c r="G4" s="215"/>
      <c r="H4" s="215"/>
      <c r="I4" s="215"/>
    </row>
    <row r="5" spans="1:9" ht="63" customHeight="1">
      <c r="A5" s="52" t="s">
        <v>12</v>
      </c>
      <c r="B5" s="52" t="s">
        <v>13</v>
      </c>
      <c r="C5" s="52" t="s">
        <v>14</v>
      </c>
      <c r="D5" s="52" t="s">
        <v>15</v>
      </c>
      <c r="E5" s="52" t="s">
        <v>71</v>
      </c>
      <c r="F5" s="52" t="s">
        <v>72</v>
      </c>
      <c r="G5" s="52" t="s">
        <v>73</v>
      </c>
      <c r="H5" s="52" t="s">
        <v>74</v>
      </c>
      <c r="I5" s="52" t="s">
        <v>75</v>
      </c>
    </row>
    <row r="6" spans="1:9" ht="71.25">
      <c r="A6" s="57"/>
      <c r="B6" s="8" t="s">
        <v>120</v>
      </c>
      <c r="C6" s="55"/>
      <c r="D6" s="55"/>
      <c r="E6" s="55"/>
      <c r="F6" s="55"/>
      <c r="G6" s="55"/>
      <c r="H6" s="55"/>
      <c r="I6" s="55"/>
    </row>
    <row r="7" spans="1:9" ht="57">
      <c r="A7" s="62">
        <v>1</v>
      </c>
      <c r="B7" s="63" t="s">
        <v>178</v>
      </c>
      <c r="C7" s="61" t="s">
        <v>16</v>
      </c>
      <c r="D7" s="61" t="s">
        <v>176</v>
      </c>
      <c r="E7" s="9">
        <f>101*100/158</f>
        <v>63.924050632911396</v>
      </c>
      <c r="F7" s="9">
        <f>106*100/158</f>
        <v>67.088607594936704</v>
      </c>
      <c r="G7" s="9">
        <f>111*100/170</f>
        <v>65.294117647058826</v>
      </c>
      <c r="H7" s="9">
        <f>116*100/170</f>
        <v>68.235294117647058</v>
      </c>
      <c r="I7" s="9">
        <f>121*100/170</f>
        <v>71.17647058823529</v>
      </c>
    </row>
    <row r="8" spans="1:9" ht="21.75" customHeight="1">
      <c r="A8" s="10"/>
      <c r="B8" s="10"/>
      <c r="C8" s="10"/>
      <c r="D8" s="10"/>
      <c r="E8" s="11"/>
      <c r="F8" s="11"/>
      <c r="G8" s="11"/>
      <c r="H8" s="11"/>
      <c r="I8" s="11"/>
    </row>
    <row r="9" spans="1:9" ht="37.5" customHeight="1">
      <c r="A9" s="212" t="s">
        <v>18</v>
      </c>
      <c r="B9" s="217"/>
      <c r="C9" s="217"/>
      <c r="D9" s="217"/>
      <c r="E9" s="217"/>
      <c r="H9" s="217" t="s">
        <v>17</v>
      </c>
      <c r="I9" s="217"/>
    </row>
    <row r="17" spans="12:17" ht="15">
      <c r="L17" s="135"/>
      <c r="M17" s="135"/>
      <c r="N17" s="135"/>
      <c r="O17" s="135"/>
    </row>
    <row r="18" spans="12:17">
      <c r="L18" s="144">
        <v>1911349.08</v>
      </c>
      <c r="M18" s="144">
        <v>1911214.14</v>
      </c>
      <c r="N18" s="144">
        <v>23333543.5</v>
      </c>
      <c r="O18" s="144">
        <v>23333538.850000001</v>
      </c>
    </row>
    <row r="19" spans="12:17">
      <c r="L19" s="144">
        <f>L21</f>
        <v>10000000</v>
      </c>
      <c r="M19" s="144">
        <f t="shared" ref="M19:Q19" si="0">M21</f>
        <v>10000000</v>
      </c>
      <c r="N19" s="144">
        <f t="shared" si="0"/>
        <v>32893387.129999995</v>
      </c>
      <c r="O19" s="144">
        <f t="shared" si="0"/>
        <v>32893387.129999995</v>
      </c>
      <c r="P19" s="144">
        <f t="shared" si="0"/>
        <v>68073967.430000007</v>
      </c>
      <c r="Q19" s="144">
        <f t="shared" si="0"/>
        <v>67935406.340000004</v>
      </c>
    </row>
    <row r="21" spans="12:17">
      <c r="L21" s="144">
        <v>10000000</v>
      </c>
      <c r="M21" s="144">
        <v>10000000</v>
      </c>
      <c r="N21" s="144">
        <f>(32869.32064+24.06649)*1000</f>
        <v>32893387.129999995</v>
      </c>
      <c r="O21" s="144">
        <f>(32869.32064+24.06649)*1000</f>
        <v>32893387.129999995</v>
      </c>
      <c r="P21" s="144">
        <v>68073967.430000007</v>
      </c>
      <c r="Q21" s="144">
        <v>67935406.340000004</v>
      </c>
    </row>
    <row r="22" spans="12:17">
      <c r="L22" s="144">
        <f>L24</f>
        <v>0</v>
      </c>
      <c r="M22" s="144">
        <f t="shared" ref="M22:Q22" si="1">M24</f>
        <v>0</v>
      </c>
      <c r="N22" s="144">
        <f t="shared" si="1"/>
        <v>8645979.6600000001</v>
      </c>
      <c r="O22" s="144">
        <f t="shared" si="1"/>
        <v>8645979.6600000001</v>
      </c>
      <c r="P22" s="144">
        <f t="shared" si="1"/>
        <v>15791479.66</v>
      </c>
      <c r="Q22" s="144">
        <f t="shared" si="1"/>
        <v>14900974.689999999</v>
      </c>
    </row>
    <row r="24" spans="12:17">
      <c r="L24" s="144">
        <v>0</v>
      </c>
      <c r="M24" s="144">
        <v>0</v>
      </c>
      <c r="N24" s="144">
        <f>(8643.10812+2.87154)*1000</f>
        <v>8645979.6600000001</v>
      </c>
      <c r="O24" s="144">
        <f>(8643.10812+2.87154)*1000</f>
        <v>8645979.6600000001</v>
      </c>
      <c r="P24" s="144">
        <v>15791479.66</v>
      </c>
      <c r="Q24" s="144">
        <v>14900974.689999999</v>
      </c>
    </row>
    <row r="25" spans="12:17">
      <c r="L25" s="144">
        <f>L27</f>
        <v>8502495</v>
      </c>
      <c r="M25" s="144">
        <f t="shared" ref="M25:Q25" si="2">M27</f>
        <v>8502495</v>
      </c>
      <c r="N25" s="144">
        <f t="shared" si="2"/>
        <v>22761241.440000001</v>
      </c>
      <c r="O25" s="144">
        <f t="shared" si="2"/>
        <v>22761241.440000001</v>
      </c>
      <c r="P25" s="144">
        <f t="shared" si="2"/>
        <v>0</v>
      </c>
      <c r="Q25" s="144">
        <f t="shared" si="2"/>
        <v>0</v>
      </c>
    </row>
    <row r="27" spans="12:17">
      <c r="L27" s="144">
        <v>8502495</v>
      </c>
      <c r="M27" s="144">
        <v>8502495</v>
      </c>
      <c r="N27" s="144">
        <v>22761241.440000001</v>
      </c>
      <c r="O27" s="144">
        <v>22761241.440000001</v>
      </c>
    </row>
    <row r="67" spans="14:19">
      <c r="N67" s="144">
        <f>N69</f>
        <v>32000000</v>
      </c>
      <c r="O67" s="144">
        <f t="shared" ref="O67:S67" si="3">O69</f>
        <v>23620395</v>
      </c>
      <c r="P67" s="144">
        <f t="shared" si="3"/>
        <v>37000000</v>
      </c>
      <c r="Q67" s="144">
        <f t="shared" si="3"/>
        <v>37000000</v>
      </c>
      <c r="R67" s="144">
        <f t="shared" si="3"/>
        <v>0</v>
      </c>
      <c r="S67" s="144">
        <f t="shared" si="3"/>
        <v>0</v>
      </c>
    </row>
    <row r="69" spans="14:19">
      <c r="N69" s="144">
        <v>32000000</v>
      </c>
      <c r="O69" s="144">
        <v>23620395</v>
      </c>
      <c r="P69" s="144">
        <v>37000000</v>
      </c>
      <c r="Q69" s="144">
        <v>37000000</v>
      </c>
    </row>
    <row r="73" spans="14:19">
      <c r="N73" s="144">
        <f>N75+N76</f>
        <v>2399567.34</v>
      </c>
      <c r="O73" s="144">
        <f t="shared" ref="O73:S73" si="4">O75+O76</f>
        <v>2258049.67</v>
      </c>
      <c r="P73" s="144">
        <f t="shared" si="4"/>
        <v>5967051.3499999996</v>
      </c>
      <c r="Q73" s="144">
        <f t="shared" si="4"/>
        <v>5932151.3499999996</v>
      </c>
      <c r="R73" s="144">
        <f t="shared" si="4"/>
        <v>0</v>
      </c>
      <c r="S73" s="144">
        <f t="shared" si="4"/>
        <v>0</v>
      </c>
    </row>
    <row r="75" spans="14:19">
      <c r="N75" s="144">
        <v>2330234</v>
      </c>
      <c r="O75" s="144">
        <v>2201133</v>
      </c>
      <c r="P75" s="144">
        <v>5793718</v>
      </c>
      <c r="Q75" s="144">
        <v>5758818</v>
      </c>
    </row>
    <row r="76" spans="14:19">
      <c r="N76" s="144">
        <v>69333.34</v>
      </c>
      <c r="O76" s="144">
        <v>56916.67</v>
      </c>
      <c r="P76" s="144">
        <v>173333.35</v>
      </c>
      <c r="Q76" s="144">
        <v>173333.35</v>
      </c>
    </row>
    <row r="77" spans="14:19">
      <c r="N77" s="144">
        <f>N79</f>
        <v>0</v>
      </c>
      <c r="O77" s="144">
        <f t="shared" ref="O77:S77" si="5">O79</f>
        <v>0</v>
      </c>
      <c r="P77" s="144">
        <f t="shared" si="5"/>
        <v>19981.8</v>
      </c>
      <c r="Q77" s="144">
        <f t="shared" si="5"/>
        <v>19980</v>
      </c>
      <c r="R77" s="144">
        <f t="shared" si="5"/>
        <v>0</v>
      </c>
      <c r="S77" s="144">
        <f t="shared" si="5"/>
        <v>0</v>
      </c>
    </row>
    <row r="79" spans="14:19">
      <c r="N79" s="144">
        <v>0</v>
      </c>
      <c r="O79" s="144">
        <v>0</v>
      </c>
      <c r="P79" s="144">
        <v>19981.8</v>
      </c>
      <c r="Q79" s="144">
        <v>19980</v>
      </c>
    </row>
    <row r="82" spans="14:16">
      <c r="N82" s="144">
        <v>5682021</v>
      </c>
      <c r="O82" s="144">
        <v>5682021</v>
      </c>
      <c r="P82" s="144">
        <v>5933772</v>
      </c>
    </row>
    <row r="83" spans="14:16">
      <c r="N83" s="144">
        <v>4177230</v>
      </c>
      <c r="O83" s="144">
        <v>4177230</v>
      </c>
      <c r="P83" s="144">
        <v>5933772</v>
      </c>
    </row>
  </sheetData>
  <mergeCells count="4">
    <mergeCell ref="F1:I1"/>
    <mergeCell ref="A9:E9"/>
    <mergeCell ref="H9:I9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11</vt:i4>
      </vt:variant>
    </vt:vector>
  </HeadingPairs>
  <TitlesOfParts>
    <vt:vector size="27" baseType="lpstr">
      <vt:lpstr>Прил.6</vt:lpstr>
      <vt:lpstr>Отчет.Прил.9</vt:lpstr>
      <vt:lpstr>П1.Показатели</vt:lpstr>
      <vt:lpstr>П2.Долгоср.период</vt:lpstr>
      <vt:lpstr>Пр.1 (П3.Капстроительство)</vt:lpstr>
      <vt:lpstr>Пр.2 (2. Распределение)</vt:lpstr>
      <vt:lpstr>Пр.2 (Распределение, ФУ)</vt:lpstr>
      <vt:lpstr>Пр. 3 (3. РесОб.)</vt:lpstr>
      <vt:lpstr>ПП1.Дороги.1.Пок.</vt:lpstr>
      <vt:lpstr>Пр. 4 (ПП1.Дороги.2.Мер.)</vt:lpstr>
      <vt:lpstr>ПП2.БДД.1.Пок.</vt:lpstr>
      <vt:lpstr>Пр. 5 (ПП2.БДД.2.Мер.)</vt:lpstr>
      <vt:lpstr>ПП3.Трансп.1.Пок.</vt:lpstr>
      <vt:lpstr>ПП3.Трансп.2.Мер.</vt:lpstr>
      <vt:lpstr>ПП4.Благ.1.Пок.</vt:lpstr>
      <vt:lpstr>Пр. 6 (ПП4.Благ.2.Мер.)</vt:lpstr>
      <vt:lpstr>'Пр.2 (Распределение, ФУ)'!Заголовки_для_печати</vt:lpstr>
      <vt:lpstr>Отчет.Прил.9!Область_печати</vt:lpstr>
      <vt:lpstr>П1.Показатели!Область_печати</vt:lpstr>
      <vt:lpstr>ПП3.Трансп.2.Мер.!Область_печати</vt:lpstr>
      <vt:lpstr>'Пр. 3 (3. РесОб.)'!Область_печати</vt:lpstr>
      <vt:lpstr>'Пр. 4 (ПП1.Дороги.2.Мер.)'!Область_печати</vt:lpstr>
      <vt:lpstr>'Пр. 5 (ПП2.БДД.2.Мер.)'!Область_печати</vt:lpstr>
      <vt:lpstr>'Пр. 6 (ПП4.Благ.2.Мер.)'!Область_печати</vt:lpstr>
      <vt:lpstr>'Пр.2 (2. Распределение)'!Область_печати</vt:lpstr>
      <vt:lpstr>'Пр.2 (Распределение, ФУ)'!Область_печати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2015-04-14T04:10:47Z</cp:lastPrinted>
  <dcterms:created xsi:type="dcterms:W3CDTF">2013-08-29T03:03:58Z</dcterms:created>
  <dcterms:modified xsi:type="dcterms:W3CDTF">2015-04-14T04:10:57Z</dcterms:modified>
</cp:coreProperties>
</file>