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401" windowWidth="12120" windowHeight="9120" activeTab="0"/>
  </bookViews>
  <sheets>
    <sheet name="справочно прил.№6" sheetId="1" r:id="rId1"/>
  </sheets>
  <definedNames>
    <definedName name="_xlnm.Print_Area" localSheetId="0">'справочно прил.№6'!$A$1:$K$254</definedName>
  </definedNames>
  <calcPr fullCalcOnLoad="1" fullPrecision="0"/>
</workbook>
</file>

<file path=xl/sharedStrings.xml><?xml version="1.0" encoding="utf-8"?>
<sst xmlns="http://schemas.openxmlformats.org/spreadsheetml/2006/main" count="1066" uniqueCount="633">
  <si>
    <t>МУ "Управление капитального строительства" (субсидия для осуществления реконструкции здравпунктов поселков Тартат, Новый путь, Додоново, Шивера)</t>
  </si>
  <si>
    <t>Перенесены средства МУ "УКС" на софинансирование краевой программы "Реализация социально-экологических мероприятий в зоне наблюдения ФГУП "ГХК" на период 2007-2009 годы"</t>
  </si>
  <si>
    <t>согласно постановления Совета депутатов от 29.03.2007 № 24-130П "О создании муниципального учреждения"</t>
  </si>
  <si>
    <t>505 00 33</t>
  </si>
  <si>
    <t>Управление городского хозяйства (компенсация выпадающих доходов организациям, предоставляющим населению жилищные услуги по тарифам, не обеспечивающим возмещение издержек)</t>
  </si>
  <si>
    <t>Управление городского хозяйства (компенсация выпадающих доходов организациям, предоставляющим населению услуги теплоснабжения по тарифам, не обеспечивающим возмещение издержек)</t>
  </si>
  <si>
    <t>Увеличение бюджетных ассигнований за счет предпринимательской деятельности (открытие 2-х платных групп)</t>
  </si>
  <si>
    <t>Увеличение бюджетных ассигнований за счет предпринимательской деятельности</t>
  </si>
  <si>
    <t>Администрация ЗАТО Железногорск (расходы на реализацию программы "Обеспечение жильем молодых семей в ЗАТО Железногорск на 2006 - 2008 годы")</t>
  </si>
  <si>
    <t>198</t>
  </si>
  <si>
    <t>199</t>
  </si>
  <si>
    <t>200</t>
  </si>
  <si>
    <t>201</t>
  </si>
  <si>
    <t>202</t>
  </si>
  <si>
    <t>203</t>
  </si>
  <si>
    <t>204</t>
  </si>
  <si>
    <t>205</t>
  </si>
  <si>
    <t>206</t>
  </si>
  <si>
    <t>207</t>
  </si>
  <si>
    <t>208</t>
  </si>
  <si>
    <t>209</t>
  </si>
  <si>
    <t>210</t>
  </si>
  <si>
    <t>795 00 15</t>
  </si>
  <si>
    <t>423 00 02</t>
  </si>
  <si>
    <t>На реализацию постановления Правительства от 31.12.2004 №911 "О порядке оказания медицинской помощи, санаторно-курортного обеспечения и осуществления отдельных выплат сотрудникам правоохранительных органов и членам их семей"</t>
  </si>
  <si>
    <t>795 00 16</t>
  </si>
  <si>
    <t>МУ "Управление капитального строительства" (капитальный ремонт УВД)</t>
  </si>
  <si>
    <t>МУ "Управление капитального строительства" (жилищное строительство) (остаток субвенции 2005 года)</t>
  </si>
  <si>
    <t>МУ "Управление капитального строительства" (коммунальное строительство) (остаток субвенции 2005 года)</t>
  </si>
  <si>
    <t>МУ "Управление капитального строительства" (ремонт здания бани)</t>
  </si>
  <si>
    <t>МУ "Управление капитального строительства" (капитальный ремонт д/к 13,31,60)</t>
  </si>
  <si>
    <t>МУ "Управление капитального строительства" (капитальный ремонт школ 95,103)</t>
  </si>
  <si>
    <t>МУ "Управление капитального строительства"(кап.ремонт инфекционного корпуса)</t>
  </si>
  <si>
    <t>МУ "Управление капитального строительства" (капитальный ремонт спорт.сооружений)</t>
  </si>
  <si>
    <t>к решению городского Совета</t>
  </si>
  <si>
    <t>"Приложение № 6</t>
  </si>
  <si>
    <t>от 12.12.2006 № 22-134Р"</t>
  </si>
  <si>
    <t>Расходы бюджета ЗАТО Железногорск на 2007 год по распорядителям и получателям бюджетных средств в рамках разделов, подразделов, целевых статей расходов, видов расходов классификации расходов бюджета Российской Федерации</t>
  </si>
  <si>
    <r>
      <t>МУ "Управление капитального строительства" (</t>
    </r>
    <r>
      <rPr>
        <sz val="12"/>
        <color indexed="10"/>
        <rFont val="Times New Roman"/>
        <family val="1"/>
      </rPr>
      <t>изготовление проектно-сметной документации на реконструкцию здравпунктов поселков Тартат, Новый путь, Додоново, Шивера за счет средст местного бюджета</t>
    </r>
    <r>
      <rPr>
        <sz val="12"/>
        <rFont val="Times New Roman"/>
        <family val="1"/>
      </rPr>
      <t>)</t>
    </r>
  </si>
  <si>
    <t>Приложение № 5</t>
  </si>
  <si>
    <t>к решению Совета депутатов</t>
  </si>
  <si>
    <t>470 00 10</t>
  </si>
  <si>
    <t>477 00 10</t>
  </si>
  <si>
    <t>469 00 12</t>
  </si>
  <si>
    <t xml:space="preserve">478 00 10 </t>
  </si>
  <si>
    <t>МУ "Управление имущественным комплексом Железногорской кондитерской фабрики"</t>
  </si>
  <si>
    <t>803</t>
  </si>
  <si>
    <t>801</t>
  </si>
  <si>
    <t>Управление образования (субсидии на осуществление социально-значимых расходов капитального характера)</t>
  </si>
  <si>
    <t>Увеличение бюджетных ассигнований в соответствии с уведомлением Департамента финансов Красноярского края от 26.03.2007 № 01-493</t>
  </si>
  <si>
    <t>Субсидия на частичное финансирование расходов на повышение размера оплаты труда с 01.03.2007</t>
  </si>
  <si>
    <t>Увеличение бюджетных ассигнований в соответствии с уведомлением Департамента финансов Красноярского края от 26.03.2007 № 01-387</t>
  </si>
  <si>
    <t>Увеличение бюджетных ассигнований в соответствии с уведомлением Департамента финансов Красноярского края № 01-434</t>
  </si>
  <si>
    <t>субвенция на цели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t>
  </si>
  <si>
    <t>Увеличение бюджетных ассигнований в соответствии с уведомлением Департамента финансов Красноярского края от 26.03.2007 № 01-150</t>
  </si>
  <si>
    <t>УСЗН Администрации ЗАТО Железногорск (расходы за счет субвенции на выплату компенсации части родительской платы за содержание ребенка в государственных и муниципальных образовательных учреждениях, реализующие основную общеобразовательную программу дошкольного образования)</t>
  </si>
  <si>
    <t>Увеличение бюджетных ассигнований в соответствии с уведомлением Департамента финансов Красноярского края от 29.03.2007 № 01-705</t>
  </si>
  <si>
    <t>Увеличение бюджетных ассигнований в соответствии с уведомлением Департамента финансов Красноярского края от 26.03.2007 № 01-304</t>
  </si>
  <si>
    <t>УСЗН Администрации ЗАТО Железногорск (расходы за счет 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семьям, имеющим детей в Красноярском крае" в части финансрования расходов на ежемесяную денежную выплату семьям с детьми, в которых родители инвалиды)</t>
  </si>
  <si>
    <t>Увеличение бюджетных ассигнований в соответствии с уведомлением Департамента финансов Красноярского края от 26.03.2007 № 01-361</t>
  </si>
  <si>
    <t>Увеличение бюджетных ассигнований в соответствии с уведомлением Департамента финансов Красноярского края от 27.03.2007 № 01-256</t>
  </si>
  <si>
    <t>Увеличение бюджетных ассигнований в соответствии с уведомлением Департамента финансов Красноярского края от 26.03.2007 № 01-272</t>
  </si>
  <si>
    <t>Увеличение бюджетных ассигнований в соответствии с уведомлением Департамента финансов Красноярского края от 262.03.2007 № 01-383</t>
  </si>
  <si>
    <t>Увеличение бюджетных ассигнований в соответствии с уведомлением Департамента финансов Красноярского края от 26.03.2007 № 01-246</t>
  </si>
  <si>
    <t>Изменение бюджетной классификации</t>
  </si>
  <si>
    <t xml:space="preserve">442 00 11 </t>
  </si>
  <si>
    <t>УСЗН Администрации ЗАТО Железногорск (расходы за счет субвенции на реализацию Закона края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</si>
  <si>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27</t>
  </si>
  <si>
    <t>37</t>
  </si>
  <si>
    <t>38</t>
  </si>
  <si>
    <t>39</t>
  </si>
  <si>
    <t>40</t>
  </si>
  <si>
    <t>41</t>
  </si>
  <si>
    <t>42</t>
  </si>
  <si>
    <t>43</t>
  </si>
  <si>
    <t>68</t>
  </si>
  <si>
    <t>147</t>
  </si>
  <si>
    <t>Средства к распределению при фактическом поступлении возвратов кредитов на развитие материально-технической базы муниципальных предприятий и учреждений</t>
  </si>
  <si>
    <t>161</t>
  </si>
  <si>
    <t>290 00 01</t>
  </si>
  <si>
    <t>317 00 01</t>
  </si>
  <si>
    <t>310 00 01</t>
  </si>
  <si>
    <t>351 00 01</t>
  </si>
  <si>
    <t>351 00 02</t>
  </si>
  <si>
    <t>351 00 03</t>
  </si>
  <si>
    <t>512 00 01</t>
  </si>
  <si>
    <t>505 00 27</t>
  </si>
  <si>
    <t>505 00 28</t>
  </si>
  <si>
    <t>Финансовое управление Администрации ЗАТО Железногорск (расходы на на возмещение затрат МП "ЖКХ", связанных с применением регулируемых цен на банные услуги)</t>
  </si>
  <si>
    <t>МУ "Управление капитального строительства" (расходы за счет  субвенции 2007 года на развитие социальной и инженерной инфраструктуры)</t>
  </si>
  <si>
    <t>102 00 11</t>
  </si>
  <si>
    <t xml:space="preserve">351 00 14 </t>
  </si>
  <si>
    <t xml:space="preserve">420 00 11 </t>
  </si>
  <si>
    <t xml:space="preserve">421 00 13 </t>
  </si>
  <si>
    <t xml:space="preserve">423 00 01 </t>
  </si>
  <si>
    <t xml:space="preserve">440 00 01 </t>
  </si>
  <si>
    <t xml:space="preserve">471 00 01 </t>
  </si>
  <si>
    <t xml:space="preserve">482 00 01 </t>
  </si>
  <si>
    <t xml:space="preserve">441 00 01 </t>
  </si>
  <si>
    <t xml:space="preserve">443 00 01 </t>
  </si>
  <si>
    <t>162</t>
  </si>
  <si>
    <t>163</t>
  </si>
  <si>
    <t>164</t>
  </si>
  <si>
    <t>165</t>
  </si>
  <si>
    <t>166</t>
  </si>
  <si>
    <t>167</t>
  </si>
  <si>
    <t>168</t>
  </si>
  <si>
    <t>169</t>
  </si>
  <si>
    <t>170</t>
  </si>
  <si>
    <t>171</t>
  </si>
  <si>
    <t>172</t>
  </si>
  <si>
    <t>173</t>
  </si>
  <si>
    <t xml:space="preserve"> МУ "Дом-интернат для престарелых и инвалидов" (расходы за счет субвенции бюджетам муниципальных образований края, на содержание учреждений социального обслуживания населения, в соответствии Законом края "О наделении органов местного самоуправления муници</t>
  </si>
  <si>
    <t>КУМИ ЗАТО Железногорск (обеспечение приватизации и проведение предпродажной подготовки объектов приватизации)</t>
  </si>
  <si>
    <t>УВД МВД России в г. Железногорск  всего, в том числе:</t>
  </si>
  <si>
    <t xml:space="preserve">Управление по делам ГО и ЧС ЗАТО г. Железногорск </t>
  </si>
  <si>
    <t>Управление ОБ и режима администрации ЗАТО г. Железногорск</t>
  </si>
  <si>
    <t>Управление городского хозяйства (лесоохранные и лесовосстановительные мероприятия)</t>
  </si>
  <si>
    <t>Управление городского хозяйства (организация пассажирских перевозок)</t>
  </si>
  <si>
    <t>Управление городского хозяйства (водный транспорт )</t>
  </si>
  <si>
    <t>КУМИ ЗАТО Железногорск</t>
  </si>
  <si>
    <t>КУМИ ЗАТО Железногорск (содержание муниципального жилого фонда)</t>
  </si>
  <si>
    <t>Управление городского хозяйства (благоустройство)</t>
  </si>
  <si>
    <t>Управление городского хозяйства (возмещение выпадающих доходов, в соответствии с приказом ФСТ)</t>
  </si>
  <si>
    <t>Управление городского хозяйства (расходы на программу "Обеспечение контроля за санитарно-эпидемиологическим, радиационным и экологическим состоянием территории ЗАТО Железногорск на 2007-2009 годы)</t>
  </si>
  <si>
    <t xml:space="preserve">Управление образования </t>
  </si>
  <si>
    <t>МОУ ДОД "Детская школа искусств № 2"</t>
  </si>
  <si>
    <t>МОУ ДОД "ДХШ"</t>
  </si>
  <si>
    <t>МОУ ДОД "ДШИ им. Мусоргского"</t>
  </si>
  <si>
    <t>Управление образования (летняя компания)</t>
  </si>
  <si>
    <t>Управление образования (прочие расходы)</t>
  </si>
  <si>
    <t>Управление образования (расходы за счет предпринимательской деятельности)</t>
  </si>
  <si>
    <t xml:space="preserve"> ДК</t>
  </si>
  <si>
    <t xml:space="preserve"> МУК МВЦ</t>
  </si>
  <si>
    <t xml:space="preserve"> МУК Театр оперетты</t>
  </si>
  <si>
    <t>МУК "ПКиО"</t>
  </si>
  <si>
    <t>МУК ЦД</t>
  </si>
  <si>
    <t>МУК МВЦ (субсидия на мероприятия, предусмотренные краевой целевой программой "Культура Красноярья" на 2007-2009 годы)</t>
  </si>
  <si>
    <t>КУМИ ЗАТО Железногорск  (приобретение медицинского оборудования для родильного дома)</t>
  </si>
  <si>
    <t>КУМИ ЗАТО Железногорск  (приобретение медицинского оборудования для скорой медицинской помощи)</t>
  </si>
  <si>
    <t xml:space="preserve">МУ "ЦСО" </t>
  </si>
  <si>
    <t>МУ "ЦСО" (расходы за счет субвенции на реализацию Закона края от 20.12.05 №17-4312 "О наделении органов местного самоуправления края государственными полномочиями по социальному обслуживанию населения")</t>
  </si>
  <si>
    <t>МУ "ЦСПС и Д" (расходы за счет субвенции на реализацию Закона края от 20.12.05 №17-4312 "О наделении органов местного самоуправления края государственными полномочиями по социальному обслуживанию населения")</t>
  </si>
  <si>
    <t>КУМИ ЗАТО Железногорск (субвенция на переселение граждан)</t>
  </si>
  <si>
    <t>КУМИ ЗАТО Железногорск (субвенция на переселение - остаток прошлых лет)</t>
  </si>
  <si>
    <t>УСЗН Администрации ЗАТО Железногорск (расходы за счет субвенции на оказание единовременной адресной материальной помощи одиноким пенсионерам на текущий ремонт жилья по фактическим ценам, но не более 5,0 тыс.руб.)</t>
  </si>
  <si>
    <t>УСЗН Администрации ЗАТО Железногорск (расходы за счет субвенции на предоставление субсидий для оплаты жилья и коммунальных услуг отдельным категориям граждан в части полномочий субъектов РФ)</t>
  </si>
  <si>
    <t xml:space="preserve">351 00 12 </t>
  </si>
  <si>
    <t>Управление социальной защиты населения администрации ЗАТО Железногорск (расходы за счет субвенции бюджетам муниципальных образований края, направляемые в 2006 году на оплату жилищно-коммунальных услуг отдельным категориям граждан в соответствии Законом Ро</t>
  </si>
  <si>
    <t>102 00 10</t>
  </si>
  <si>
    <t>351 00 11</t>
  </si>
  <si>
    <t>452 00 03</t>
  </si>
  <si>
    <t>442 00 10</t>
  </si>
  <si>
    <t>482 00 10</t>
  </si>
  <si>
    <t>МУ "Управление капитального строительства" (расходы за счет остатка субвенции 2006 года на развитие социальной и инженерной инфраструктуры)</t>
  </si>
  <si>
    <t xml:space="preserve">351 00 11 </t>
  </si>
  <si>
    <t>350 00 11</t>
  </si>
  <si>
    <t>350 00 12</t>
  </si>
  <si>
    <t>63</t>
  </si>
  <si>
    <t>73</t>
  </si>
  <si>
    <t>75</t>
  </si>
  <si>
    <t>76</t>
  </si>
  <si>
    <t>112</t>
  </si>
  <si>
    <t>123</t>
  </si>
  <si>
    <t>130</t>
  </si>
  <si>
    <t>133</t>
  </si>
  <si>
    <t>137</t>
  </si>
  <si>
    <t>140</t>
  </si>
  <si>
    <t>142</t>
  </si>
  <si>
    <t>149</t>
  </si>
  <si>
    <t>150</t>
  </si>
  <si>
    <t>157</t>
  </si>
  <si>
    <t>160</t>
  </si>
  <si>
    <t>МП "ГЖКУ" (субсидия на возмещение выпадающих доходов)</t>
  </si>
  <si>
    <t>МП  "Гортеплоэнерго" (субсидия на возмещение выпадающих доходов)</t>
  </si>
  <si>
    <t>420 00 10</t>
  </si>
  <si>
    <t>Наименование  расходов</t>
  </si>
  <si>
    <t>Коммунальное хозяйство</t>
  </si>
  <si>
    <t xml:space="preserve">Образование </t>
  </si>
  <si>
    <t xml:space="preserve">Социальная политика </t>
  </si>
  <si>
    <t>ВСЕГО РАСХОДОВ</t>
  </si>
  <si>
    <t>КЦСР</t>
  </si>
  <si>
    <t>Органы внутренних дел</t>
  </si>
  <si>
    <t xml:space="preserve"> Жилищное хозяйство</t>
  </si>
  <si>
    <t xml:space="preserve">Жилищно - коммунальное хозяйство </t>
  </si>
  <si>
    <t>Дошкольное образование</t>
  </si>
  <si>
    <t>Общее образование</t>
  </si>
  <si>
    <t>школы</t>
  </si>
  <si>
    <t>внешкольная работа</t>
  </si>
  <si>
    <t>260</t>
  </si>
  <si>
    <t>261</t>
  </si>
  <si>
    <t xml:space="preserve"> МУК театр кукол " Золотой ключик "</t>
  </si>
  <si>
    <t xml:space="preserve">Здравоохранение </t>
  </si>
  <si>
    <t>327</t>
  </si>
  <si>
    <t>Периодическая печать и издательства</t>
  </si>
  <si>
    <t>027</t>
  </si>
  <si>
    <t>Комитет по физкультуре и спорту администрации ЗАТО г. Железногорск</t>
  </si>
  <si>
    <t>Территориальная избирательная комиссия г. Железногорск</t>
  </si>
  <si>
    <t xml:space="preserve"> МУК ЦГБ им. Горького </t>
  </si>
  <si>
    <t>Общегосударственные вопросы</t>
  </si>
  <si>
    <t>0302</t>
  </si>
  <si>
    <t>0300</t>
  </si>
  <si>
    <t>0309</t>
  </si>
  <si>
    <t>0400</t>
  </si>
  <si>
    <t>Национальная экономика</t>
  </si>
  <si>
    <t>0407</t>
  </si>
  <si>
    <t>Лесное хозяйство</t>
  </si>
  <si>
    <t>0408</t>
  </si>
  <si>
    <t>Транспорт</t>
  </si>
  <si>
    <t>0500</t>
  </si>
  <si>
    <t>0501</t>
  </si>
  <si>
    <t>0502</t>
  </si>
  <si>
    <t>0700</t>
  </si>
  <si>
    <t>0701</t>
  </si>
  <si>
    <t>0702</t>
  </si>
  <si>
    <t>0707</t>
  </si>
  <si>
    <t>Молодежная политика и оздоровление детей</t>
  </si>
  <si>
    <t>0709</t>
  </si>
  <si>
    <t>Другие вопросы в области образования</t>
  </si>
  <si>
    <t>0800</t>
  </si>
  <si>
    <t>Культура, кинематография и средства массовой информации</t>
  </si>
  <si>
    <t>0900</t>
  </si>
  <si>
    <t>0901</t>
  </si>
  <si>
    <t>0902</t>
  </si>
  <si>
    <t xml:space="preserve">Спорт и физическая культура </t>
  </si>
  <si>
    <t>0107</t>
  </si>
  <si>
    <t>0113</t>
  </si>
  <si>
    <t>1000</t>
  </si>
  <si>
    <t>1002</t>
  </si>
  <si>
    <t>1003</t>
  </si>
  <si>
    <t>0804</t>
  </si>
  <si>
    <t>0100</t>
  </si>
  <si>
    <t>0103</t>
  </si>
  <si>
    <t>Функционирование законодательных (представительных) органов государственной власти и местного самоуправления</t>
  </si>
  <si>
    <t>КВР</t>
  </si>
  <si>
    <t>КФСР</t>
  </si>
  <si>
    <t>026</t>
  </si>
  <si>
    <t>0104</t>
  </si>
  <si>
    <t>Функционирование Правительства Российской Федерации, высших органов исполнительной власти субъекта Российской Федерации, местных администраций</t>
  </si>
  <si>
    <t>0106</t>
  </si>
  <si>
    <t>Обеспечение деятельности финансовых, налоговых  и таможенных органов и органов надзора</t>
  </si>
  <si>
    <t>Обеспечение проведения выборов и референдумов</t>
  </si>
  <si>
    <t>092</t>
  </si>
  <si>
    <t>097</t>
  </si>
  <si>
    <t>184</t>
  </si>
  <si>
    <t>0115</t>
  </si>
  <si>
    <t>Другие общегосударственные вопросы</t>
  </si>
  <si>
    <t>452</t>
  </si>
  <si>
    <t>0801</t>
  </si>
  <si>
    <t xml:space="preserve">Культура </t>
  </si>
  <si>
    <t>453</t>
  </si>
  <si>
    <t>Другие вопросы в области национальной экономики</t>
  </si>
  <si>
    <t>0411</t>
  </si>
  <si>
    <t>406</t>
  </si>
  <si>
    <t>001 00 00</t>
  </si>
  <si>
    <t>020 00 00</t>
  </si>
  <si>
    <t>070 00 00</t>
  </si>
  <si>
    <t>202 00 00</t>
  </si>
  <si>
    <t>219 00 00</t>
  </si>
  <si>
    <t xml:space="preserve">МУК ЦГДБ им. Гайдара </t>
  </si>
  <si>
    <t>340 00 00</t>
  </si>
  <si>
    <t>350 00 00</t>
  </si>
  <si>
    <t>351 00 00</t>
  </si>
  <si>
    <t>МУ "УКС" (капитальный ремонт)</t>
  </si>
  <si>
    <t>Возврат кредитов</t>
  </si>
  <si>
    <t>092 00 00</t>
  </si>
  <si>
    <t>440 00 00</t>
  </si>
  <si>
    <t>442 00 00</t>
  </si>
  <si>
    <t>443 00 00</t>
  </si>
  <si>
    <t>441 00 00</t>
  </si>
  <si>
    <t>452 00 00</t>
  </si>
  <si>
    <t>432 00 00</t>
  </si>
  <si>
    <t>421 00 00</t>
  </si>
  <si>
    <t>422 00 00</t>
  </si>
  <si>
    <t>423 00 00</t>
  </si>
  <si>
    <t>420 00 00</t>
  </si>
  <si>
    <t>Резервные фонды</t>
  </si>
  <si>
    <t>Предупреждение и ликвидация последствий чрезвычайных ситуаций и стихийных бедствий, гражданская оборона</t>
  </si>
  <si>
    <t>Здравоохранение и спорт</t>
  </si>
  <si>
    <t>197</t>
  </si>
  <si>
    <t>005</t>
  </si>
  <si>
    <t>Мероприятия по гражданской обороне</t>
  </si>
  <si>
    <t>Мероприятия по предупреждению и ликвидации последствий чрезвычайных ситуаций и стихийных бедствий</t>
  </si>
  <si>
    <t xml:space="preserve">Расходы на содержание и обеспечение деятельности </t>
  </si>
  <si>
    <t>вещевое довольствие</t>
  </si>
  <si>
    <t>продовольственное обеспечение</t>
  </si>
  <si>
    <t>военный персонал и сотрудники правоохранительных органов</t>
  </si>
  <si>
    <t>гражданский персонал</t>
  </si>
  <si>
    <t>обеспечение функционирования органов в сфере национальной безопасности и правоохранительной деятельности</t>
  </si>
  <si>
    <t>пособия и компенсации военнослужащим, приравненным к ним лицам, а также уволенным из их числа</t>
  </si>
  <si>
    <t>315 00 00</t>
  </si>
  <si>
    <t>0600</t>
  </si>
  <si>
    <t>Охрана окружающей среды</t>
  </si>
  <si>
    <t>Социальное обеспечение населения</t>
  </si>
  <si>
    <t xml:space="preserve">Национальная безопасность и правоохранительная деятельность </t>
  </si>
  <si>
    <t>351 00 10</t>
  </si>
  <si>
    <t>расходы за счет предпринимательской деятельности</t>
  </si>
  <si>
    <t>примечание</t>
  </si>
  <si>
    <t>469 00 00</t>
  </si>
  <si>
    <t>455</t>
  </si>
  <si>
    <t>482 00 00</t>
  </si>
  <si>
    <t>Управление городского хозяйства администрации ЗАТО Железногорск (дорожно-мостовое хозяйство)</t>
  </si>
  <si>
    <t xml:space="preserve">476 00 00 </t>
  </si>
  <si>
    <t>477 00 00</t>
  </si>
  <si>
    <t>Администрация ЗАТО Железногорск</t>
  </si>
  <si>
    <t>Городской Совет ЗАТО Железногорск</t>
  </si>
  <si>
    <t>Администрация ЗАТО Железногорск (резервный фонд)</t>
  </si>
  <si>
    <t>001 00 10</t>
  </si>
  <si>
    <t>421 00 10</t>
  </si>
  <si>
    <t>424 00 10</t>
  </si>
  <si>
    <t>457 00 10</t>
  </si>
  <si>
    <t>469 00 10</t>
  </si>
  <si>
    <t xml:space="preserve">Администрация ЗАТО Железногорск (здравохранение) </t>
  </si>
  <si>
    <t>0602</t>
  </si>
  <si>
    <t>Охрана растительных и животных видов и среды их обитания</t>
  </si>
  <si>
    <t>410 00 00</t>
  </si>
  <si>
    <t>421 00 01</t>
  </si>
  <si>
    <t>Социальное обслуживание населения</t>
  </si>
  <si>
    <t>501 00 11</t>
  </si>
  <si>
    <t>506 00 11</t>
  </si>
  <si>
    <t>Расходы за счет средств местного бюджета на питание школьников</t>
  </si>
  <si>
    <t>Функционирование высшего должностного лица субъекта Российской Федерации и органа местного самоуправления</t>
  </si>
  <si>
    <t>0102</t>
  </si>
  <si>
    <t>Глава муниципального образования</t>
  </si>
  <si>
    <t>010</t>
  </si>
  <si>
    <t>Председатель представительного органа муниципального образования</t>
  </si>
  <si>
    <t>0105</t>
  </si>
  <si>
    <t>Судебная система</t>
  </si>
  <si>
    <t>070</t>
  </si>
  <si>
    <t>0904</t>
  </si>
  <si>
    <t>Другие вопросы в области здравоохранения и спорта</t>
  </si>
  <si>
    <t>1006</t>
  </si>
  <si>
    <t>Другие вопросы в области социальной политики</t>
  </si>
  <si>
    <t>452 00 01</t>
  </si>
  <si>
    <t>452 00 02</t>
  </si>
  <si>
    <t>411</t>
  </si>
  <si>
    <t>422 00 10</t>
  </si>
  <si>
    <t>505 00 09</t>
  </si>
  <si>
    <t>505 00 13</t>
  </si>
  <si>
    <t>505 00 14</t>
  </si>
  <si>
    <t>505 00 15</t>
  </si>
  <si>
    <t>505 00 20</t>
  </si>
  <si>
    <t>505 00 21</t>
  </si>
  <si>
    <t>505 00 23</t>
  </si>
  <si>
    <t>469 00 11</t>
  </si>
  <si>
    <t>505 00 12</t>
  </si>
  <si>
    <t>431 00 00</t>
  </si>
  <si>
    <t>Депутаты представительного органа муниципального образования</t>
  </si>
  <si>
    <t>Члены избирательной комиссии муниципального образования</t>
  </si>
  <si>
    <t>Проведение выборов в представительные органы муниципального образования</t>
  </si>
  <si>
    <t xml:space="preserve"> вносимые изменения, тыс.руб.</t>
  </si>
  <si>
    <t>МУ "УКС" (капитальный ремонт) (остаток субвенции 2005 года)</t>
  </si>
  <si>
    <t>443 00 02</t>
  </si>
  <si>
    <t>482 00 01</t>
  </si>
  <si>
    <t>420 00 03</t>
  </si>
  <si>
    <t>506 00 00</t>
  </si>
  <si>
    <t>1</t>
  </si>
  <si>
    <t>2</t>
  </si>
  <si>
    <t>3</t>
  </si>
  <si>
    <t>4</t>
  </si>
  <si>
    <t>№ строки</t>
  </si>
  <si>
    <t>5</t>
  </si>
  <si>
    <t>6</t>
  </si>
  <si>
    <t>7</t>
  </si>
  <si>
    <t>8</t>
  </si>
  <si>
    <t>9</t>
  </si>
  <si>
    <t>10</t>
  </si>
  <si>
    <t>11</t>
  </si>
  <si>
    <t>12</t>
  </si>
  <si>
    <t>13</t>
  </si>
  <si>
    <t>14</t>
  </si>
  <si>
    <t>15</t>
  </si>
  <si>
    <t>16</t>
  </si>
  <si>
    <t>17</t>
  </si>
  <si>
    <t>18</t>
  </si>
  <si>
    <t>19</t>
  </si>
  <si>
    <t>20</t>
  </si>
  <si>
    <t>21</t>
  </si>
  <si>
    <t>22</t>
  </si>
  <si>
    <t>23</t>
  </si>
  <si>
    <t>24</t>
  </si>
  <si>
    <t>25</t>
  </si>
  <si>
    <t>26</t>
  </si>
  <si>
    <t>28</t>
  </si>
  <si>
    <t>29</t>
  </si>
  <si>
    <t>30</t>
  </si>
  <si>
    <t>31</t>
  </si>
  <si>
    <t>33</t>
  </si>
  <si>
    <t>34</t>
  </si>
  <si>
    <t>35</t>
  </si>
  <si>
    <t>36</t>
  </si>
  <si>
    <t>45</t>
  </si>
  <si>
    <t>46</t>
  </si>
  <si>
    <t>47</t>
  </si>
  <si>
    <t>48</t>
  </si>
  <si>
    <t>49</t>
  </si>
  <si>
    <t>50</t>
  </si>
  <si>
    <t>52</t>
  </si>
  <si>
    <t>53</t>
  </si>
  <si>
    <t>54</t>
  </si>
  <si>
    <t>55</t>
  </si>
  <si>
    <t>56</t>
  </si>
  <si>
    <t>57</t>
  </si>
  <si>
    <t>58</t>
  </si>
  <si>
    <t>59</t>
  </si>
  <si>
    <t>60</t>
  </si>
  <si>
    <t>61</t>
  </si>
  <si>
    <t>62</t>
  </si>
  <si>
    <t>64</t>
  </si>
  <si>
    <t>65</t>
  </si>
  <si>
    <t>66</t>
  </si>
  <si>
    <t>67</t>
  </si>
  <si>
    <t>69</t>
  </si>
  <si>
    <t>70</t>
  </si>
  <si>
    <t>71</t>
  </si>
  <si>
    <t>72</t>
  </si>
  <si>
    <t>74</t>
  </si>
  <si>
    <t>77</t>
  </si>
  <si>
    <t>78</t>
  </si>
  <si>
    <t>80</t>
  </si>
  <si>
    <t>81</t>
  </si>
  <si>
    <t>82</t>
  </si>
  <si>
    <t>83</t>
  </si>
  <si>
    <t>84</t>
  </si>
  <si>
    <t>85</t>
  </si>
  <si>
    <t>86</t>
  </si>
  <si>
    <t>87</t>
  </si>
  <si>
    <t>88</t>
  </si>
  <si>
    <t>89</t>
  </si>
  <si>
    <t>90</t>
  </si>
  <si>
    <t>91</t>
  </si>
  <si>
    <t>92</t>
  </si>
  <si>
    <t>93</t>
  </si>
  <si>
    <t>94</t>
  </si>
  <si>
    <t>95</t>
  </si>
  <si>
    <t>96</t>
  </si>
  <si>
    <t>97</t>
  </si>
  <si>
    <t>99</t>
  </si>
  <si>
    <t>100</t>
  </si>
  <si>
    <t>101</t>
  </si>
  <si>
    <t>102</t>
  </si>
  <si>
    <t>103</t>
  </si>
  <si>
    <t>104</t>
  </si>
  <si>
    <t>105</t>
  </si>
  <si>
    <t>106</t>
  </si>
  <si>
    <t>107</t>
  </si>
  <si>
    <t>108</t>
  </si>
  <si>
    <t>109</t>
  </si>
  <si>
    <t>110</t>
  </si>
  <si>
    <t>113</t>
  </si>
  <si>
    <t>114</t>
  </si>
  <si>
    <t>115</t>
  </si>
  <si>
    <t>116</t>
  </si>
  <si>
    <t>117</t>
  </si>
  <si>
    <t>118</t>
  </si>
  <si>
    <t>119</t>
  </si>
  <si>
    <t>120</t>
  </si>
  <si>
    <t>121</t>
  </si>
  <si>
    <t>122</t>
  </si>
  <si>
    <t>124</t>
  </si>
  <si>
    <t>125</t>
  </si>
  <si>
    <t>126</t>
  </si>
  <si>
    <t>127</t>
  </si>
  <si>
    <t>128</t>
  </si>
  <si>
    <t>129</t>
  </si>
  <si>
    <t>131</t>
  </si>
  <si>
    <t>132</t>
  </si>
  <si>
    <t>134</t>
  </si>
  <si>
    <t>135</t>
  </si>
  <si>
    <t>136</t>
  </si>
  <si>
    <t>138</t>
  </si>
  <si>
    <t>139</t>
  </si>
  <si>
    <t>141</t>
  </si>
  <si>
    <t>143</t>
  </si>
  <si>
    <t>144</t>
  </si>
  <si>
    <t>145</t>
  </si>
  <si>
    <t>146</t>
  </si>
  <si>
    <t>148</t>
  </si>
  <si>
    <t>151</t>
  </si>
  <si>
    <t>152</t>
  </si>
  <si>
    <t>153</t>
  </si>
  <si>
    <t>154</t>
  </si>
  <si>
    <t>155</t>
  </si>
  <si>
    <t>156</t>
  </si>
  <si>
    <t>158</t>
  </si>
  <si>
    <t>159</t>
  </si>
  <si>
    <t>191</t>
  </si>
  <si>
    <t>193</t>
  </si>
  <si>
    <t>194</t>
  </si>
  <si>
    <t>195</t>
  </si>
  <si>
    <t>196</t>
  </si>
  <si>
    <t>211</t>
  </si>
  <si>
    <t>220</t>
  </si>
  <si>
    <t>0112</t>
  </si>
  <si>
    <t>Обслуживание государственного и муниципального долга</t>
  </si>
  <si>
    <t>Процентные платежи по долговым обязательствам</t>
  </si>
  <si>
    <t>065 00 00</t>
  </si>
  <si>
    <t xml:space="preserve">065 00 00 </t>
  </si>
  <si>
    <t>МУ "УКС" (расходы за счет субвенции на развитие социальной и инженерной инфраструктуры в 2006 году)</t>
  </si>
  <si>
    <t>235</t>
  </si>
  <si>
    <t>218 00 00</t>
  </si>
  <si>
    <t>98</t>
  </si>
  <si>
    <t>505 00 10</t>
  </si>
  <si>
    <t>505 00 11</t>
  </si>
  <si>
    <t>795 00 00</t>
  </si>
  <si>
    <t>102 00 01</t>
  </si>
  <si>
    <t>440 00 03</t>
  </si>
  <si>
    <t>111</t>
  </si>
  <si>
    <t>470 00 00</t>
  </si>
  <si>
    <t>МУ "УКС" (кредиторская задолженность по состоянию на 01.01.2006 года на капитальное строительство дома 9/6 в п.Подгорный) (ПР) (В)</t>
  </si>
  <si>
    <t>МУ "УКС" (кредиторская задолженность по состоянию на 01.01.2006 года на капитальный ремонт д/к № 54) (ПР) (В)</t>
  </si>
  <si>
    <t>442 00 03</t>
  </si>
  <si>
    <t>МУ "УКС" (капитальный ремонт) (ПР) (В)</t>
  </si>
  <si>
    <t>Перераспределение субвенции на развитие социальной и инженерной инфраструктуры</t>
  </si>
  <si>
    <t>79</t>
  </si>
  <si>
    <t xml:space="preserve"> расходы на 2007 год, тыс.руб.</t>
  </si>
  <si>
    <t>Администрация ЗАТО Железногорск (расходы за счет субвенции на осуществление государствных полномочий по составлению (изменению, дополнений) списков кандидатов в присяжные заседатели федеральных судов общей юрисдикции в РФ)</t>
  </si>
  <si>
    <t>школы (расходы за счет 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учреждений Красноярского края)</t>
  </si>
  <si>
    <t>Расходы за счет субвенции на реализацию государственных полномочий по обеспечению питанием детей, обучающихся в муниципальных общеобразовательных учреждениях без взимания платы в соответствии с Законом края "О защите прав ребенка".</t>
  </si>
  <si>
    <t>Финансовое управление Администрации ЗАТО Железногорск</t>
  </si>
  <si>
    <t>МУ "Управление капитального строительства"</t>
  </si>
  <si>
    <t xml:space="preserve"> МУК ДК "Старт"</t>
  </si>
  <si>
    <t>Расходы за счет субвенции на реализацию Закона края "О наделении органов местного самоуправления государственными полномочиями по исполнению функций комиссий по делам несовершенолетних и защите их прав"</t>
  </si>
  <si>
    <t>школы-интернаты</t>
  </si>
  <si>
    <t>521</t>
  </si>
  <si>
    <t>Администрация ЗАТО Железногорск (расходы на программу развития малого предпринимательства в ЗАТО Железногорск на 2007-2009 годы)</t>
  </si>
  <si>
    <t>Администрация ЗАТО Железногорск (расходы на реализацию программы обеспечения жильем молодых семей в ЗАТО Железногорск на 2006 - 2008 годы")</t>
  </si>
  <si>
    <t>Администрация ЗАТО Железногорск (расходы на муниципальную программу молодежной политики ЗАТО Железногорск на 2007 год)</t>
  </si>
  <si>
    <t>32</t>
  </si>
  <si>
    <t>44</t>
  </si>
  <si>
    <t>51</t>
  </si>
  <si>
    <t>001 00 11</t>
  </si>
  <si>
    <t>001 00 12</t>
  </si>
  <si>
    <t>421 00 11</t>
  </si>
  <si>
    <t>421 00 12</t>
  </si>
  <si>
    <t>505 00 16</t>
  </si>
  <si>
    <t>505 00 17</t>
  </si>
  <si>
    <t>505 00 18</t>
  </si>
  <si>
    <t>505 00 19</t>
  </si>
  <si>
    <t>505 00 22</t>
  </si>
  <si>
    <t>441 00 10</t>
  </si>
  <si>
    <t>УСЗН Администрации ЗАТО Железногорск (расходы на реализацию Программы ЗАТО Железногорск "Старшее поколение" на 2007 - 2009 годы)</t>
  </si>
  <si>
    <t>УСЗН Администрации ЗАТО Железногорск (расходы на реализацию Программы "Об установлении мер социальной поддержки отдельных категорий граждан населения ЗАТО Железногорск на 2007 год")</t>
  </si>
  <si>
    <t>МУ "Управление капитального строительства" (расходы за счет субвенции на развитие социальной и инженерной инфраструктуры в 2007 году)</t>
  </si>
  <si>
    <t>УСЗН Администрации ЗАТО Железногорск (расходы на содержание отдела жилищных субсидий)</t>
  </si>
  <si>
    <t>001 00 13</t>
  </si>
  <si>
    <t>КУМИ ЗАТО Железногорск (расходы за счет субвенции бюджетам муниципальных образований края на реализацию Закона края от 06.07.06 № 19-5013 "О порядке обеспечения жильем ветеранов, инвалидов и семей, имеющих детей-инвалидов, нуждающихся в улучшении жилищных условий")</t>
  </si>
  <si>
    <t>Финансовое управление Администрации ЗАТО Железногорск (расходы на возмещение затрат МП "Нега", связанных с применением регулируемых цен на банные услуги)</t>
  </si>
  <si>
    <t>Финансовое управление Администрации ЗАТО Железногорск (расходы на компенсацию выпадающих доходов организаций жилищно-коммунального комплекса, связанных с установлением Федеральной службой по тарифам предельных индексов изменения размера платы граждан за жилое помещение и предельных индексов и изменения размера платы граждан за коммунальные услуги и возникших в 2006 году в результате несоответствия производственной программы по тепловой энергии, предъявляемой МП "Гортеплоэнерго" обслуживающим жилищный фонд организациям коммунального комплекса и оплачиваемой населением в пределах нормативов потребления коммунальных услуг, установленных на территории ЗАТО Железногорск)</t>
  </si>
  <si>
    <t>Управление образования (расходы за счет субвенции на оплату за содержание в муниципальных дошкольных образовательных учреждениях (группах) детей, у которых по заключению медицинских учреждений, выявлены недостатки в физическом и психическом развитии, а также детей, находящихся в турбекульзных детских дошкольных учреждениях, в соответствии с Законом края "О защите прав ребенка")</t>
  </si>
  <si>
    <t>Расходы за счет субвенции на финансовое обеспечение государственных гарантий прав граждан на получение общедоступного и бесплатного начального общ., средн.(полного) общ.образования в общеобразовательных учреждениях края, том числе негосударственных образовательных учреждениях прошедшие государственную аккредитацию и реализующих основ.общеобразовательные программы, в размере необходимых для реализации основ.общеобразоват.программ, в соответствии с Законом РФ "Об образовании"</t>
  </si>
  <si>
    <t>Управление образования (расходы за счет субвенции на реализацию Закона "О наделении органов местного самоуправления городов Железногорск, Зеленогорск, Красноярск и Норильск государственными полномочиями по решению вопросов социальной поддержки детей-сирот и детей, оставшихся без попечения родителей")</t>
  </si>
  <si>
    <t>Администрация ЗАТО Железногорск (расходы за счет субвенции на реализацию Закона края "О наделении органов местного самоуправления муниципальных образований края государственными полномочиями по обеспечению детей первого и второго года жизни специальными молочными продуктами детского питания)</t>
  </si>
  <si>
    <t>Финансовое управление Администрации ЗАТО Железногорск (субсидии МП "КОСС" на возмещение затрат, связанных с содержанием спортивных сооружений, организацией спортивно-массовых мероприятий в рамках программы "Развитие физической культуры и спорта и формирование здорового образа жизни в ЗАТО Железногорск на 2007 год")</t>
  </si>
  <si>
    <t>УСЗН Администрации ЗАТО Железногорск (расходы за счет субвенции на предоставление субсидий  гражданам в качестве помощи для оплаты жилья и коммунальных услуг с учетом их доходов в соответствии со ст.11 Закона края "О социальной поддержке населения при оплате жилья и коммунальных услуг")</t>
  </si>
  <si>
    <t>УСЗН Администрации ЗАТО Железногорск (расходы за счет субвенции на оказание единовременной адресной материальной помощи гражданам, находящимся в трудной жизненной ситуации,в размере не более 5,0 тыс.рублей на человека на основании решений органов местного самоуправления муниципальных районов и городский округов края)</t>
  </si>
  <si>
    <t>УСЗН Администрации ЗАТО Железногорск (расходы за счет субвенции на доплату к пенсии по случаю потери кормильца детям военослужащих, погибших (умерших) в период прохождения военной службы, в соответствии с Законом края от 20.12.05 №17-4271 "О наделении органов местного самоуправления муниципальных районов и городских округов края государственными полномочиями по социальной поддержке населения в соответствии с Законом края "О защите прав ребенка")</t>
  </si>
  <si>
    <t>УСЗН Администрации ЗАТО Железногорск (расходы за счет субвенции на реализацию Закона края от 20.12.05 №17-4302 "О наделении органов местного самоуправления муниципальных районов и городских округов Красноярского края государственными полномочиями по предоставлению мер социальной поддержки реалибилитированных лиц и лиц, признанных пострадавшими от политических репрессий", за исключением льгот по оплате жилищно-коммунальных услуг)</t>
  </si>
  <si>
    <t>УСЗН Администрации ЗАТО Железногорск (расходы за счет субвенции на реализацию Закона края от 20.12.05 №17-4273 "О наделении органов местного самоуправления муниципальных районов  и городских округов края государственными полномочиями по решению вопросов обеспечения граждан, имеющих детей, ежемесячным пособием на ребенка")</t>
  </si>
  <si>
    <t>УСЗН Администрации ЗАТО Железногорск (расходы за счет субвенции бюджетам муниципальных образований края, направляемые в 2007 году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выплате инвалидам компенсации страховых премий по договору обязательного страхования гражданской ответственности владельцев транспортных средств")</t>
  </si>
  <si>
    <t>УСЗН Администрации ЗАТО Железногорск (расходы за счет субвенции на реализацию Закона края от 27.12.05 №17-4392 "О наделении органов местного самоуправления муниципальных районов и городских округов Красноярского края государственными полномочиями по социальной поддержке инвалидов")</t>
  </si>
  <si>
    <t>УСЗН Администрации ЗАТО Железногорск (расходы за счет субвенции на финансирование расходов с предоставлением отдельным категориям граждан мер социальной поддержки, установленных законодательством РФ, в форме субсидий для оплаты жилья и коммунальных услуг в соответствии с Законом края от 27.12.05 №17-4395)</t>
  </si>
  <si>
    <t>УСЗН Администрации ЗАТО Железногорск(расходы за счет субвенции на реализацию Закона края от 27.12.05 №17-4381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ветеранов" за исключением льгот по оплате жилищно-коммунальных услуг)</t>
  </si>
  <si>
    <t>УСЗН Администрации ЗАТО Железногорск (расходы на реализацию Программы ЗАТО Железногорск "Организация питания учащихся муниципальных образовательных учреждений из семей со среднедушевым доходом ниже величины прожиточного минимума, установленного в Красноярском крае в расчете на душу населения по группам территорий края на 2007 год")</t>
  </si>
  <si>
    <t>351 00 09</t>
  </si>
  <si>
    <t>505 00 24</t>
  </si>
  <si>
    <t>505 00 25</t>
  </si>
  <si>
    <t>УСЗН Администрации ЗАТО Железногорск (расходы за счет субвенции на реализацию Закона края по предоставлению мер социальной поддержки семьям, имеющим детей в Красноярском крае в части финансирования расходов на ежемесячные денежные выплаты на проезд детей школьного возраста в размере 70 рублей)</t>
  </si>
  <si>
    <t>УСЗН Администрации ЗАТО Железногорск (расходы за счет субвенции на реализацию Закона края по предоставлению мер социальной поддержки семьям, имеющим детей в Красноярском крае в части финансирования расходов на выплату ежегодного пособия на ребенка школьного возраста в размере 1000 рублей)</t>
  </si>
  <si>
    <t>УСЗН Администрации ЗАТО Железногорск (расходы за счет субвенции для обеспечения компенсационных выплат родителям или опекунам, фактически осуществлющим воспитание детей от 1,5 до 3 лет на дому, состоящих на учете в муниципальных органах управления образования для определения в дошкольные образовательные учреждения)</t>
  </si>
  <si>
    <t>505 00 29</t>
  </si>
  <si>
    <t>174</t>
  </si>
  <si>
    <t>175</t>
  </si>
  <si>
    <t>176</t>
  </si>
  <si>
    <t>177</t>
  </si>
  <si>
    <t>Увеличение бюджетных ассигнований в соответствии с уведомлением Департамента финансов Красноярского края от 22.01.2007 № 01-29</t>
  </si>
  <si>
    <t>253</t>
  </si>
  <si>
    <t>939,70162</t>
  </si>
  <si>
    <t>Финансовое управление Администрации ЗАТО Железногорск (на возмещение затрат МП "ОТРП", связанных с опубликованием муниципальных правовых актов , обсуждением проектов муниципальных правовых актов по вопросам местного значения, доведением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 в соответствии с соглашением заключенным с Администрацией ЗАТО Железногорск)</t>
  </si>
  <si>
    <t>МОУ "Детский дом" (расходы за счет субвенции на реализацию Закона "О наделении органов местного самоуправления городов Железногорск, Зеленогорск, Красноярск и Норильск государственными полномочиями по решению вопросов социальной поддержки детей-сирот и детей оставшихся без попечения родителей)</t>
  </si>
  <si>
    <t>440 00 02</t>
  </si>
  <si>
    <t>178</t>
  </si>
  <si>
    <t>179</t>
  </si>
  <si>
    <t>180</t>
  </si>
  <si>
    <t>181</t>
  </si>
  <si>
    <t>182</t>
  </si>
  <si>
    <t>183</t>
  </si>
  <si>
    <t>185</t>
  </si>
  <si>
    <t>186</t>
  </si>
  <si>
    <t>Управление образования (субсидия на устройство быстровозводимых крытых спортивных площадок на территории образовательных учреждений)</t>
  </si>
  <si>
    <t xml:space="preserve">остаток субвенции по состоянию на 01.01.2007 </t>
  </si>
  <si>
    <t>Управление городского хозяйства (содержание муниципального жилого фонда)</t>
  </si>
  <si>
    <t>Управление образования администрации ЗАТО Железногорск (расходы за счет 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(группах) детей без взимания родительской платы")</t>
  </si>
  <si>
    <t>420 00 12</t>
  </si>
  <si>
    <t>421 00 14</t>
  </si>
  <si>
    <t>421 00 15</t>
  </si>
  <si>
    <t>Финансовое управление Администрации ЗАТО Железногорск (процентные платежи по муниципальному долгу)</t>
  </si>
  <si>
    <t>КУМИ ЗАТО Железногорск (взнос в уставный капитал МУ "Управление имущественным комплексом")</t>
  </si>
  <si>
    <t>102 00 12</t>
  </si>
  <si>
    <t>216</t>
  </si>
  <si>
    <t>187</t>
  </si>
  <si>
    <t>188</t>
  </si>
  <si>
    <t>189</t>
  </si>
  <si>
    <t>190</t>
  </si>
  <si>
    <t>УСЗН Администрации ЗАТО Железногорск (субсидий на оплату жилого помещения и коммунальных услуг гражданам, являющимся нанимателями жилых помещений в общежитиях муниципального жилищного фонда)</t>
  </si>
  <si>
    <t>505 00 30</t>
  </si>
  <si>
    <t>192</t>
  </si>
  <si>
    <t>Субсидии  на частичное финансирование (возмещение) расходов на оплату труда муниципальных служащих</t>
  </si>
  <si>
    <t>001 00 14</t>
  </si>
  <si>
    <t>420 00 13</t>
  </si>
  <si>
    <t xml:space="preserve">471 00 02 </t>
  </si>
  <si>
    <t>351 00 15</t>
  </si>
  <si>
    <t>Управление городского хозяйства</t>
  </si>
  <si>
    <t xml:space="preserve">Администрация ЗАТО Железногорск (расходы за счет субвенции на реализацию Закона края по организации содержания, выхаживания и воспитания детей в возрасте до 4-х лет оставшихся без попечения родителей) </t>
  </si>
  <si>
    <t>202 00 10</t>
  </si>
  <si>
    <t>505 00 31</t>
  </si>
  <si>
    <t>505 00 32</t>
  </si>
  <si>
    <t>600 00 00</t>
  </si>
  <si>
    <t>Управление городского хозяйства (освещение)</t>
  </si>
  <si>
    <t>Управление городского хозяйства (текущее содержание и ромент тротуаров и дорог)</t>
  </si>
  <si>
    <t>Управление городского хозяйства (озеленение)</t>
  </si>
  <si>
    <t>Управление городского хозяйства (организация и содержание мест захоронения)</t>
  </si>
  <si>
    <t xml:space="preserve">478 00 11 </t>
  </si>
  <si>
    <t>Пререраспределены бюджетные ассигнования</t>
  </si>
  <si>
    <t>795 00 10</t>
  </si>
  <si>
    <t>795 00 11</t>
  </si>
  <si>
    <t>Субсидия на частичное финансирование расходов на повышение размера оплаты труда с 01.03.2007 в сумме 1096,8 тыс.руб., на лицензирование рабочих мест с применением ПЭВС в сумме 4559,156тыс.руб.</t>
  </si>
  <si>
    <t>795 00 12</t>
  </si>
  <si>
    <t>795 00 13</t>
  </si>
  <si>
    <t>795 00 14</t>
  </si>
  <si>
    <t>КУМИ ЗАТО Железногорск  (субсидия на приобретение современного медицинского оборудования, автотранспорта для  ЦМСЧ-51)</t>
  </si>
  <si>
    <t>Финансовое управление Администрации ЗАТО Железногорск (исполнение судебных актов по искам к муниципальному образованию о возмещении вреда, причиненного гражданину или юридическому лицу в результате незаконных действий (бездействия) органов местного самоуправления либо должностных лиц этих органов)</t>
  </si>
  <si>
    <t>от 26.04.2007 № 25-156Р_</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</si>
</sst>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_ ;\-0.00\ "/>
    <numFmt numFmtId="173" formatCode="#,##0.00_ ;\-#,##0.00\ "/>
    <numFmt numFmtId="174" formatCode="#,##0.000_ ;\-#,##0.000\ "/>
    <numFmt numFmtId="175" formatCode="#,##0.0_ ;\-#,##0.0\ "/>
    <numFmt numFmtId="176" formatCode="#,##0_ ;\-#,##0\ "/>
    <numFmt numFmtId="177" formatCode="0.0"/>
    <numFmt numFmtId="178" formatCode="#,##0.0"/>
    <numFmt numFmtId="179" formatCode="0.0000"/>
    <numFmt numFmtId="180" formatCode="0.000"/>
    <numFmt numFmtId="181" formatCode="0.00000"/>
    <numFmt numFmtId="182" formatCode="0.000000"/>
    <numFmt numFmtId="183" formatCode="#,##0.0000_ ;\-#,##0.0000\ "/>
    <numFmt numFmtId="184" formatCode="0.0000000"/>
    <numFmt numFmtId="185" formatCode="0.00000000"/>
    <numFmt numFmtId="186" formatCode="0.000000000"/>
    <numFmt numFmtId="187" formatCode="0.0000000000"/>
    <numFmt numFmtId="188" formatCode="0.0%"/>
    <numFmt numFmtId="189" formatCode="0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FC19]d\ mmmm\ yyyy\ &quot;г.&quot;"/>
    <numFmt numFmtId="195" formatCode="#,##0.00000"/>
  </numFmts>
  <fonts count="18">
    <font>
      <sz val="10"/>
      <name val="Arial"/>
      <family val="0"/>
    </font>
    <font>
      <b/>
      <sz val="10"/>
      <name val="Arial"/>
      <family val="0"/>
    </font>
    <font>
      <i/>
      <sz val="10"/>
      <name val="Arial"/>
      <family val="0"/>
    </font>
    <font>
      <b/>
      <i/>
      <sz val="10"/>
      <name val="Arial"/>
      <family val="0"/>
    </font>
    <font>
      <sz val="12"/>
      <name val="Times New Roman"/>
      <family val="1"/>
    </font>
    <font>
      <b/>
      <sz val="12"/>
      <name val="Times New Roman"/>
      <family val="1"/>
    </font>
    <font>
      <sz val="11"/>
      <name val="Times New Roman"/>
      <family val="1"/>
    </font>
    <font>
      <sz val="18"/>
      <name val="Times New Roman"/>
      <family val="1"/>
    </font>
    <font>
      <u val="single"/>
      <sz val="7"/>
      <color indexed="12"/>
      <name val="Arial"/>
      <family val="0"/>
    </font>
    <font>
      <u val="single"/>
      <sz val="7"/>
      <color indexed="36"/>
      <name val="Arial"/>
      <family val="0"/>
    </font>
    <font>
      <i/>
      <sz val="12"/>
      <name val="Times New Roman"/>
      <family val="1"/>
    </font>
    <font>
      <sz val="11"/>
      <name val="Arial"/>
      <family val="0"/>
    </font>
    <font>
      <i/>
      <sz val="12.5"/>
      <name val="Times New Roman"/>
      <family val="1"/>
    </font>
    <font>
      <i/>
      <sz val="12.5"/>
      <name val="Arial"/>
      <family val="0"/>
    </font>
    <font>
      <sz val="12.5"/>
      <name val="Arial"/>
      <family val="0"/>
    </font>
    <font>
      <b/>
      <i/>
      <sz val="12.5"/>
      <name val="Times New Roman"/>
      <family val="1"/>
    </font>
    <font>
      <sz val="12"/>
      <color indexed="10"/>
      <name val="Times New Roman"/>
      <family val="1"/>
    </font>
    <font>
      <sz val="10"/>
      <name val="Times New Roman"/>
      <family val="1"/>
    </font>
  </fonts>
  <fills count="3">
    <fill>
      <patternFill/>
    </fill>
    <fill>
      <patternFill patternType="gray125"/>
    </fill>
    <fill>
      <patternFill patternType="solid">
        <fgColor indexed="13"/>
        <bgColor indexed="64"/>
      </patternFill>
    </fill>
  </fills>
  <borders count="9">
    <border>
      <left/>
      <right/>
      <top/>
      <bottom/>
      <diagonal/>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32">
    <xf numFmtId="0" fontId="0" fillId="0" borderId="0" xfId="0" applyAlignment="1">
      <alignment/>
    </xf>
    <xf numFmtId="1" fontId="4" fillId="0" borderId="1" xfId="0" applyNumberFormat="1" applyFont="1" applyFill="1" applyBorder="1" applyAlignment="1">
      <alignment horizontal="center" vertical="center"/>
    </xf>
    <xf numFmtId="1"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49" fontId="0" fillId="0" borderId="0" xfId="0" applyNumberFormat="1" applyFill="1" applyAlignment="1">
      <alignment/>
    </xf>
    <xf numFmtId="0" fontId="0" fillId="0" borderId="0" xfId="0" applyFill="1" applyAlignment="1">
      <alignment/>
    </xf>
    <xf numFmtId="49" fontId="5" fillId="0" borderId="1" xfId="0" applyNumberFormat="1" applyFont="1" applyFill="1" applyBorder="1" applyAlignment="1">
      <alignment horizontal="center" vertical="center"/>
    </xf>
    <xf numFmtId="1" fontId="5" fillId="0" borderId="1" xfId="0" applyNumberFormat="1" applyFont="1" applyFill="1" applyBorder="1" applyAlignment="1">
      <alignment horizontal="center" vertical="center"/>
    </xf>
    <xf numFmtId="0" fontId="0" fillId="0" borderId="1" xfId="0" applyFill="1" applyBorder="1" applyAlignment="1">
      <alignment/>
    </xf>
    <xf numFmtId="0" fontId="0" fillId="0" borderId="1" xfId="0" applyFill="1" applyBorder="1" applyAlignment="1">
      <alignment horizontal="center" vertical="center" wrapText="1"/>
    </xf>
    <xf numFmtId="0" fontId="4"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Font="1" applyFill="1" applyBorder="1" applyAlignment="1">
      <alignment vertical="center" wrapText="1"/>
    </xf>
    <xf numFmtId="0" fontId="0" fillId="0" borderId="2" xfId="0" applyFont="1" applyFill="1" applyBorder="1" applyAlignment="1">
      <alignment vertical="center" wrapText="1"/>
    </xf>
    <xf numFmtId="0" fontId="0" fillId="0" borderId="1" xfId="0" applyFill="1" applyBorder="1" applyAlignment="1">
      <alignment vertical="center" wrapText="1"/>
    </xf>
    <xf numFmtId="0" fontId="0" fillId="0" borderId="3" xfId="0" applyFill="1" applyBorder="1" applyAlignment="1">
      <alignment/>
    </xf>
    <xf numFmtId="0" fontId="0" fillId="0" borderId="1" xfId="0" applyFont="1" applyFill="1" applyBorder="1" applyAlignment="1">
      <alignment/>
    </xf>
    <xf numFmtId="0" fontId="0" fillId="0" borderId="1" xfId="0" applyFont="1" applyFill="1" applyBorder="1" applyAlignment="1">
      <alignment wrapText="1"/>
    </xf>
    <xf numFmtId="0" fontId="4" fillId="0" borderId="0" xfId="0" applyFont="1" applyFill="1" applyAlignment="1">
      <alignment/>
    </xf>
    <xf numFmtId="0" fontId="7" fillId="0" borderId="0" xfId="0" applyFont="1" applyFill="1" applyAlignment="1">
      <alignment horizontal="center" vertical="center" wrapText="1"/>
    </xf>
    <xf numFmtId="0" fontId="4" fillId="0" borderId="0" xfId="0" applyFont="1" applyFill="1" applyBorder="1" applyAlignment="1">
      <alignment/>
    </xf>
    <xf numFmtId="0" fontId="0" fillId="0" borderId="1" xfId="0" applyFill="1" applyBorder="1" applyAlignment="1">
      <alignment wrapText="1"/>
    </xf>
    <xf numFmtId="0" fontId="1" fillId="0" borderId="1" xfId="0" applyFont="1" applyFill="1" applyBorder="1" applyAlignment="1">
      <alignment/>
    </xf>
    <xf numFmtId="0" fontId="2" fillId="0" borderId="1" xfId="0" applyFont="1" applyFill="1" applyBorder="1" applyAlignment="1">
      <alignment/>
    </xf>
    <xf numFmtId="1" fontId="10" fillId="0" borderId="1" xfId="0" applyNumberFormat="1" applyFont="1" applyFill="1" applyBorder="1" applyAlignment="1">
      <alignment horizontal="center" vertical="center" wrapText="1"/>
    </xf>
    <xf numFmtId="1" fontId="10" fillId="0" borderId="1"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0" fontId="0" fillId="0" borderId="0" xfId="0" applyAlignment="1">
      <alignment horizontal="center" vertical="center" wrapText="1"/>
    </xf>
    <xf numFmtId="0" fontId="7" fillId="0" borderId="0" xfId="0" applyFont="1" applyAlignment="1">
      <alignment horizontal="center" vertical="center" wrapText="1"/>
    </xf>
    <xf numFmtId="0" fontId="0" fillId="0" borderId="0" xfId="0" applyBorder="1" applyAlignment="1">
      <alignment/>
    </xf>
    <xf numFmtId="0" fontId="0" fillId="0" borderId="0" xfId="0" applyFill="1" applyAlignment="1">
      <alignment horizontal="center" vertical="center" wrapText="1"/>
    </xf>
    <xf numFmtId="0" fontId="4" fillId="0" borderId="3" xfId="0" applyFont="1" applyFill="1" applyBorder="1" applyAlignment="1">
      <alignment horizontal="left" vertical="center" wrapText="1"/>
    </xf>
    <xf numFmtId="180" fontId="0" fillId="0" borderId="0" xfId="0" applyNumberFormat="1" applyFill="1" applyAlignment="1">
      <alignment/>
    </xf>
    <xf numFmtId="1" fontId="4" fillId="2" borderId="1" xfId="0" applyNumberFormat="1" applyFont="1" applyFill="1" applyBorder="1" applyAlignment="1">
      <alignment horizontal="center" vertical="center"/>
    </xf>
    <xf numFmtId="0" fontId="11" fillId="0" borderId="0" xfId="0" applyFont="1" applyFill="1" applyAlignment="1">
      <alignment/>
    </xf>
    <xf numFmtId="181" fontId="4" fillId="0" borderId="0" xfId="0" applyNumberFormat="1" applyFont="1" applyFill="1" applyAlignment="1">
      <alignment/>
    </xf>
    <xf numFmtId="180" fontId="4" fillId="0" borderId="0" xfId="0" applyNumberFormat="1" applyFont="1" applyFill="1" applyAlignment="1">
      <alignment horizontal="center"/>
    </xf>
    <xf numFmtId="1" fontId="12" fillId="0" borderId="1" xfId="0" applyNumberFormat="1" applyFont="1" applyFill="1" applyBorder="1" applyAlignment="1">
      <alignment horizontal="center" vertical="center"/>
    </xf>
    <xf numFmtId="1" fontId="12"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xf>
    <xf numFmtId="0" fontId="14" fillId="0" borderId="1" xfId="0" applyFont="1" applyFill="1" applyBorder="1" applyAlignment="1">
      <alignment/>
    </xf>
    <xf numFmtId="0" fontId="14" fillId="0" borderId="0" xfId="0" applyFont="1" applyAlignment="1">
      <alignment/>
    </xf>
    <xf numFmtId="0" fontId="13" fillId="0" borderId="1" xfId="0" applyFont="1" applyFill="1" applyBorder="1" applyAlignment="1">
      <alignment/>
    </xf>
    <xf numFmtId="1" fontId="15" fillId="0" borderId="1" xfId="0" applyNumberFormat="1" applyFont="1" applyFill="1" applyBorder="1" applyAlignment="1">
      <alignment horizontal="center" vertical="center"/>
    </xf>
    <xf numFmtId="49" fontId="12" fillId="0" borderId="1" xfId="0" applyNumberFormat="1" applyFont="1" applyFill="1" applyBorder="1" applyAlignment="1">
      <alignment horizontal="center" vertical="center" wrapText="1"/>
    </xf>
    <xf numFmtId="0" fontId="14" fillId="0" borderId="3" xfId="0" applyFont="1" applyFill="1" applyBorder="1" applyAlignment="1">
      <alignment/>
    </xf>
    <xf numFmtId="0" fontId="14" fillId="0" borderId="2" xfId="0" applyFont="1" applyFill="1" applyBorder="1" applyAlignment="1">
      <alignment/>
    </xf>
    <xf numFmtId="181" fontId="4" fillId="0" borderId="0" xfId="0" applyNumberFormat="1" applyFont="1" applyFill="1" applyAlignment="1">
      <alignment horizontal="center"/>
    </xf>
    <xf numFmtId="0" fontId="4" fillId="0" borderId="1" xfId="0" applyFont="1" applyFill="1" applyBorder="1" applyAlignment="1">
      <alignment horizontal="justify" vertical="center" wrapText="1"/>
    </xf>
    <xf numFmtId="195" fontId="5" fillId="0" borderId="1" xfId="0" applyNumberFormat="1" applyFont="1" applyFill="1" applyBorder="1" applyAlignment="1">
      <alignment horizontal="center" vertical="center"/>
    </xf>
    <xf numFmtId="195" fontId="12" fillId="0" borderId="1" xfId="0" applyNumberFormat="1" applyFont="1" applyFill="1" applyBorder="1" applyAlignment="1">
      <alignment horizontal="center" vertical="center"/>
    </xf>
    <xf numFmtId="195" fontId="4" fillId="0" borderId="1" xfId="0" applyNumberFormat="1" applyFont="1" applyFill="1" applyBorder="1" applyAlignment="1">
      <alignment horizontal="center" vertical="center"/>
    </xf>
    <xf numFmtId="195" fontId="10" fillId="0" borderId="1" xfId="0" applyNumberFormat="1" applyFont="1" applyFill="1" applyBorder="1" applyAlignment="1">
      <alignment horizontal="center" vertical="center"/>
    </xf>
    <xf numFmtId="195" fontId="12" fillId="0" borderId="1" xfId="0" applyNumberFormat="1" applyFont="1" applyFill="1" applyBorder="1" applyAlignment="1">
      <alignment horizontal="center" vertical="center" wrapText="1"/>
    </xf>
    <xf numFmtId="195" fontId="4" fillId="2" borderId="1" xfId="0" applyNumberFormat="1" applyFont="1" applyFill="1" applyBorder="1" applyAlignment="1">
      <alignment horizontal="center" vertical="center"/>
    </xf>
    <xf numFmtId="49" fontId="4" fillId="0" borderId="1" xfId="0" applyNumberFormat="1" applyFont="1" applyFill="1" applyBorder="1" applyAlignment="1">
      <alignment horizontal="justify" vertical="center" wrapText="1"/>
    </xf>
    <xf numFmtId="49" fontId="4" fillId="2" borderId="1" xfId="0" applyNumberFormat="1" applyFont="1" applyFill="1" applyBorder="1" applyAlignment="1">
      <alignment horizontal="center" vertical="center"/>
    </xf>
    <xf numFmtId="0" fontId="4" fillId="0" borderId="4" xfId="0" applyFont="1" applyFill="1" applyBorder="1" applyAlignment="1">
      <alignment horizontal="left" vertical="center" wrapText="1"/>
    </xf>
    <xf numFmtId="0" fontId="0" fillId="0" borderId="0" xfId="0" applyFill="1" applyBorder="1" applyAlignment="1">
      <alignment/>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justify" vertical="center" wrapText="1"/>
    </xf>
    <xf numFmtId="0" fontId="12" fillId="0" borderId="1" xfId="0" applyFont="1" applyFill="1" applyBorder="1" applyAlignment="1">
      <alignment horizontal="justify" vertical="center" wrapText="1"/>
    </xf>
    <xf numFmtId="49" fontId="12" fillId="0" borderId="1" xfId="0" applyNumberFormat="1" applyFont="1" applyFill="1" applyBorder="1" applyAlignment="1">
      <alignment horizontal="justify" vertical="center" wrapText="1"/>
    </xf>
    <xf numFmtId="49" fontId="4" fillId="2" borderId="1" xfId="0" applyNumberFormat="1" applyFont="1" applyFill="1" applyBorder="1" applyAlignment="1">
      <alignment horizontal="justify" vertical="center" wrapText="1"/>
    </xf>
    <xf numFmtId="0" fontId="4" fillId="0" borderId="1" xfId="0" applyFont="1" applyFill="1" applyBorder="1" applyAlignment="1">
      <alignment vertical="center" wrapText="1"/>
    </xf>
    <xf numFmtId="189" fontId="4" fillId="0" borderId="1" xfId="0" applyNumberFormat="1" applyFont="1" applyFill="1" applyBorder="1" applyAlignment="1">
      <alignment horizontal="justify" vertical="center" wrapText="1"/>
    </xf>
    <xf numFmtId="49" fontId="5" fillId="0" borderId="1" xfId="0" applyNumberFormat="1" applyFont="1" applyFill="1" applyBorder="1" applyAlignment="1">
      <alignment horizontal="justify" vertical="center" wrapText="1"/>
    </xf>
    <xf numFmtId="189" fontId="6" fillId="0" borderId="1" xfId="0" applyNumberFormat="1" applyFont="1" applyFill="1" applyBorder="1" applyAlignment="1">
      <alignment horizontal="justify" vertical="center" wrapText="1"/>
    </xf>
    <xf numFmtId="0" fontId="4" fillId="2" borderId="1" xfId="0" applyFont="1" applyFill="1" applyBorder="1" applyAlignment="1">
      <alignment horizontal="justify" vertical="center" wrapText="1"/>
    </xf>
    <xf numFmtId="49" fontId="10" fillId="0" borderId="1" xfId="0" applyNumberFormat="1" applyFont="1" applyFill="1" applyBorder="1" applyAlignment="1">
      <alignment horizontal="center" vertical="center"/>
    </xf>
    <xf numFmtId="49" fontId="10" fillId="0" borderId="1" xfId="0" applyNumberFormat="1" applyFont="1" applyFill="1" applyBorder="1" applyAlignment="1">
      <alignment horizontal="justify" vertical="center" wrapText="1"/>
    </xf>
    <xf numFmtId="0" fontId="12" fillId="0" borderId="1" xfId="0" applyFont="1" applyFill="1" applyBorder="1" applyAlignment="1">
      <alignment horizontal="justify"/>
    </xf>
    <xf numFmtId="11" fontId="4" fillId="0" borderId="1" xfId="0" applyNumberFormat="1" applyFont="1" applyFill="1" applyBorder="1" applyAlignment="1">
      <alignment horizontal="justify" vertical="center" wrapText="1"/>
    </xf>
    <xf numFmtId="189" fontId="4" fillId="2" borderId="1" xfId="0" applyNumberFormat="1" applyFont="1" applyFill="1" applyBorder="1" applyAlignment="1">
      <alignment horizontal="justify" vertical="center" wrapText="1"/>
    </xf>
    <xf numFmtId="49" fontId="5" fillId="0" borderId="1" xfId="0" applyNumberFormat="1" applyFont="1" applyFill="1" applyBorder="1" applyAlignment="1">
      <alignment horizontal="justify" vertical="center"/>
    </xf>
    <xf numFmtId="0" fontId="0" fillId="2" borderId="1" xfId="0" applyFill="1" applyBorder="1" applyAlignment="1">
      <alignment vertical="center" wrapText="1"/>
    </xf>
    <xf numFmtId="0" fontId="4" fillId="2" borderId="1" xfId="0" applyFont="1" applyFill="1" applyBorder="1" applyAlignment="1">
      <alignment horizontal="left" vertical="center" wrapText="1"/>
    </xf>
    <xf numFmtId="181" fontId="0" fillId="0" borderId="0" xfId="0" applyNumberFormat="1" applyFill="1" applyAlignment="1">
      <alignment/>
    </xf>
    <xf numFmtId="195" fontId="0" fillId="0" borderId="0" xfId="0" applyNumberFormat="1" applyFill="1" applyAlignment="1">
      <alignment/>
    </xf>
    <xf numFmtId="0" fontId="4" fillId="0" borderId="1" xfId="0" applyFont="1" applyFill="1" applyBorder="1" applyAlignment="1">
      <alignment/>
    </xf>
    <xf numFmtId="0" fontId="0" fillId="2" borderId="1" xfId="0" applyFont="1" applyFill="1" applyBorder="1" applyAlignment="1">
      <alignment vertical="center" wrapText="1"/>
    </xf>
    <xf numFmtId="189" fontId="6" fillId="2" borderId="1" xfId="0" applyNumberFormat="1" applyFont="1" applyFill="1" applyBorder="1" applyAlignment="1">
      <alignment horizontal="justify" vertical="center" wrapText="1"/>
    </xf>
    <xf numFmtId="0" fontId="0" fillId="2" borderId="1" xfId="0" applyFill="1" applyBorder="1" applyAlignment="1">
      <alignment wrapText="1"/>
    </xf>
    <xf numFmtId="0" fontId="4" fillId="0" borderId="1" xfId="0" applyFont="1" applyFill="1" applyBorder="1" applyAlignment="1">
      <alignment wrapText="1"/>
    </xf>
    <xf numFmtId="0" fontId="14" fillId="0" borderId="5" xfId="0" applyFont="1" applyFill="1" applyBorder="1" applyAlignment="1">
      <alignment/>
    </xf>
    <xf numFmtId="0" fontId="0" fillId="0" borderId="5" xfId="0" applyFill="1" applyBorder="1" applyAlignment="1">
      <alignment/>
    </xf>
    <xf numFmtId="0" fontId="14" fillId="0" borderId="0" xfId="0" applyFont="1" applyFill="1" applyAlignment="1">
      <alignment/>
    </xf>
    <xf numFmtId="0" fontId="14" fillId="0" borderId="0" xfId="0" applyFont="1" applyFill="1" applyBorder="1" applyAlignment="1">
      <alignment/>
    </xf>
    <xf numFmtId="0" fontId="6" fillId="0" borderId="1" xfId="0" applyFont="1" applyFill="1" applyBorder="1" applyAlignment="1">
      <alignment horizontal="left" vertical="center" wrapText="1"/>
    </xf>
    <xf numFmtId="0" fontId="13" fillId="0" borderId="0" xfId="0" applyFont="1" applyFill="1" applyBorder="1" applyAlignment="1">
      <alignment/>
    </xf>
    <xf numFmtId="0" fontId="0" fillId="0" borderId="0" xfId="0" applyFont="1" applyFill="1" applyAlignment="1">
      <alignment/>
    </xf>
    <xf numFmtId="0" fontId="0" fillId="0" borderId="5" xfId="0" applyFont="1" applyFill="1" applyBorder="1" applyAlignment="1">
      <alignment/>
    </xf>
    <xf numFmtId="0" fontId="0" fillId="0" borderId="0" xfId="0" applyFont="1" applyFill="1" applyBorder="1" applyAlignment="1">
      <alignment/>
    </xf>
    <xf numFmtId="0" fontId="16" fillId="0" borderId="1" xfId="0" applyFont="1" applyFill="1" applyBorder="1" applyAlignment="1">
      <alignment wrapText="1"/>
    </xf>
    <xf numFmtId="0" fontId="13" fillId="0" borderId="0" xfId="0" applyFont="1" applyFill="1" applyAlignment="1">
      <alignment/>
    </xf>
    <xf numFmtId="49" fontId="4" fillId="2" borderId="1" xfId="0" applyNumberFormat="1" applyFont="1" applyFill="1" applyBorder="1" applyAlignment="1">
      <alignment horizontal="center" vertical="center" wrapText="1"/>
    </xf>
    <xf numFmtId="0" fontId="4" fillId="2" borderId="1" xfId="0" applyFont="1" applyFill="1" applyBorder="1" applyAlignment="1">
      <alignment horizontal="justify" wrapText="1"/>
    </xf>
    <xf numFmtId="0" fontId="4" fillId="2" borderId="1" xfId="0" applyFont="1" applyFill="1" applyBorder="1" applyAlignment="1">
      <alignment wrapText="1"/>
    </xf>
    <xf numFmtId="1" fontId="16" fillId="2" borderId="1" xfId="0" applyNumberFormat="1" applyFont="1" applyFill="1" applyBorder="1" applyAlignment="1">
      <alignment horizontal="center" vertical="center"/>
    </xf>
    <xf numFmtId="0" fontId="0" fillId="2" borderId="1" xfId="0" applyFont="1" applyFill="1" applyBorder="1" applyAlignment="1">
      <alignment wrapText="1"/>
    </xf>
    <xf numFmtId="0" fontId="17" fillId="2" borderId="1" xfId="0" applyFont="1" applyFill="1" applyBorder="1" applyAlignment="1">
      <alignment vertical="center" wrapText="1"/>
    </xf>
    <xf numFmtId="0" fontId="17" fillId="0" borderId="1" xfId="0" applyFont="1" applyFill="1" applyBorder="1" applyAlignment="1">
      <alignment/>
    </xf>
    <xf numFmtId="195" fontId="4" fillId="0" borderId="6" xfId="0" applyNumberFormat="1" applyFont="1" applyFill="1" applyBorder="1" applyAlignment="1">
      <alignment horizontal="left" vertical="center" wrapText="1"/>
    </xf>
    <xf numFmtId="189" fontId="4" fillId="2" borderId="1" xfId="0" applyNumberFormat="1" applyFont="1" applyFill="1" applyBorder="1" applyAlignment="1" applyProtection="1">
      <alignment horizontal="justify" vertical="center" wrapText="1"/>
      <protection locked="0"/>
    </xf>
    <xf numFmtId="0" fontId="0"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10" fillId="0" borderId="1" xfId="0" applyFont="1" applyFill="1" applyBorder="1" applyAlignment="1">
      <alignment horizontal="justify" vertical="center" wrapText="1"/>
    </xf>
    <xf numFmtId="49" fontId="4" fillId="0" borderId="1" xfId="0" applyNumberFormat="1" applyFont="1" applyFill="1" applyBorder="1" applyAlignment="1">
      <alignment vertical="center" wrapText="1"/>
    </xf>
    <xf numFmtId="189" fontId="4" fillId="0" borderId="1" xfId="0" applyNumberFormat="1" applyFont="1" applyFill="1" applyBorder="1" applyAlignment="1">
      <alignment vertical="center" wrapText="1"/>
    </xf>
    <xf numFmtId="0" fontId="7" fillId="0" borderId="0" xfId="0" applyFont="1" applyFill="1" applyAlignment="1">
      <alignment horizontal="center" vertical="center" wrapText="1"/>
    </xf>
    <xf numFmtId="0" fontId="17" fillId="2" borderId="7"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0" fillId="2" borderId="7" xfId="0" applyFill="1" applyBorder="1" applyAlignment="1">
      <alignment horizontal="center" vertical="center" wrapText="1"/>
    </xf>
    <xf numFmtId="0" fontId="0" fillId="2" borderId="2" xfId="0"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8" xfId="0" applyFill="1" applyBorder="1" applyAlignment="1">
      <alignment horizontal="center" vertical="center" wrapText="1"/>
    </xf>
    <xf numFmtId="1" fontId="4" fillId="0" borderId="0"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wrapText="1"/>
    </xf>
    <xf numFmtId="0" fontId="1" fillId="0" borderId="2" xfId="0" applyFont="1" applyFill="1" applyBorder="1" applyAlignment="1">
      <alignment/>
    </xf>
    <xf numFmtId="49" fontId="5" fillId="0" borderId="2" xfId="0" applyNumberFormat="1"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2" xfId="0" applyFont="1" applyFill="1" applyBorder="1" applyAlignment="1">
      <alignment horizontal="center" vertic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41"/>
  <sheetViews>
    <sheetView showGridLines="0" tabSelected="1" zoomScale="80" zoomScaleNormal="80" zoomScaleSheetLayoutView="75" workbookViewId="0" topLeftCell="A1">
      <pane ySplit="12" topLeftCell="BM13" activePane="bottomLeft" state="frozen"/>
      <selection pane="topLeft" activeCell="A1" sqref="A1"/>
      <selection pane="bottomLeft" activeCell="E3" sqref="E3"/>
    </sheetView>
  </sheetViews>
  <sheetFormatPr defaultColWidth="9.140625" defaultRowHeight="12.75"/>
  <cols>
    <col min="1" max="1" width="8.140625" style="5" customWidth="1"/>
    <col min="2" max="2" width="7.8515625" style="5" customWidth="1"/>
    <col min="3" max="3" width="74.28125" style="5" customWidth="1"/>
    <col min="4" max="4" width="13.28125" style="5" customWidth="1"/>
    <col min="5" max="5" width="8.57421875" style="5" customWidth="1"/>
    <col min="6" max="6" width="23.57421875" style="5" hidden="1" customWidth="1"/>
    <col min="7" max="7" width="21.7109375" style="5" hidden="1" customWidth="1"/>
    <col min="8" max="8" width="18.57421875" style="5" hidden="1" customWidth="1"/>
    <col min="9" max="9" width="21.7109375" style="5" hidden="1" customWidth="1"/>
    <col min="10" max="10" width="21.421875" style="5" customWidth="1"/>
    <col min="11" max="11" width="39.7109375" style="5" hidden="1" customWidth="1"/>
  </cols>
  <sheetData>
    <row r="1" spans="1:5" ht="15.75">
      <c r="A1"/>
      <c r="E1" s="18" t="s">
        <v>39</v>
      </c>
    </row>
    <row r="2" spans="1:5" ht="15.75">
      <c r="A2"/>
      <c r="E2" s="18" t="s">
        <v>40</v>
      </c>
    </row>
    <row r="3" spans="1:5" ht="15.75">
      <c r="A3"/>
      <c r="E3" s="18" t="s">
        <v>632</v>
      </c>
    </row>
    <row r="4" spans="1:5" ht="15.75">
      <c r="A4"/>
      <c r="E4" s="18" t="s">
        <v>35</v>
      </c>
    </row>
    <row r="5" spans="1:5" ht="15.75">
      <c r="A5"/>
      <c r="E5" s="18" t="s">
        <v>34</v>
      </c>
    </row>
    <row r="6" spans="1:5" ht="15.75">
      <c r="A6"/>
      <c r="E6" s="18" t="s">
        <v>36</v>
      </c>
    </row>
    <row r="7" ht="12.75">
      <c r="A7"/>
    </row>
    <row r="8" spans="1:10" ht="72" customHeight="1">
      <c r="A8"/>
      <c r="B8" s="110" t="s">
        <v>37</v>
      </c>
      <c r="C8" s="110"/>
      <c r="D8" s="110"/>
      <c r="E8" s="110"/>
      <c r="F8" s="110"/>
      <c r="G8" s="110"/>
      <c r="H8" s="110"/>
      <c r="I8" s="110"/>
      <c r="J8" s="110"/>
    </row>
    <row r="9" spans="1:11" ht="6.75" customHeight="1">
      <c r="A9" s="28"/>
      <c r="B9" s="28"/>
      <c r="C9" s="28"/>
      <c r="D9" s="19"/>
      <c r="E9" s="19"/>
      <c r="F9" s="30"/>
      <c r="G9" s="30"/>
      <c r="H9" s="27"/>
      <c r="I9" s="27"/>
      <c r="J9" s="27"/>
      <c r="K9" s="19"/>
    </row>
    <row r="10" spans="1:5" ht="13.5" customHeight="1">
      <c r="A10" s="20"/>
      <c r="B10" s="20"/>
      <c r="C10" s="20"/>
      <c r="D10" s="18"/>
      <c r="E10" s="18"/>
    </row>
    <row r="11" spans="1:11" ht="13.5" customHeight="1">
      <c r="A11" s="127" t="s">
        <v>360</v>
      </c>
      <c r="B11" s="127" t="s">
        <v>235</v>
      </c>
      <c r="C11" s="121" t="s">
        <v>176</v>
      </c>
      <c r="D11" s="121" t="s">
        <v>181</v>
      </c>
      <c r="E11" s="121" t="s">
        <v>234</v>
      </c>
      <c r="F11" s="121" t="s">
        <v>515</v>
      </c>
      <c r="G11" s="121" t="s">
        <v>350</v>
      </c>
      <c r="H11" s="121" t="s">
        <v>515</v>
      </c>
      <c r="I11" s="121" t="s">
        <v>350</v>
      </c>
      <c r="J11" s="121" t="s">
        <v>515</v>
      </c>
      <c r="K11" s="130" t="s">
        <v>297</v>
      </c>
    </row>
    <row r="12" spans="1:11" ht="33" customHeight="1">
      <c r="A12" s="128"/>
      <c r="B12" s="129"/>
      <c r="C12" s="128"/>
      <c r="D12" s="123"/>
      <c r="E12" s="123"/>
      <c r="F12" s="122"/>
      <c r="G12" s="122"/>
      <c r="H12" s="122"/>
      <c r="I12" s="122"/>
      <c r="J12" s="122"/>
      <c r="K12" s="131"/>
    </row>
    <row r="13" spans="1:11" ht="29.25" customHeight="1">
      <c r="A13" s="6" t="s">
        <v>356</v>
      </c>
      <c r="B13" s="6" t="s">
        <v>231</v>
      </c>
      <c r="C13" s="60" t="s">
        <v>199</v>
      </c>
      <c r="D13" s="7"/>
      <c r="E13" s="7"/>
      <c r="F13" s="49">
        <f>F14+F17+F22+F27+F29+F33+F37+F41+F42</f>
        <v>53203</v>
      </c>
      <c r="G13" s="49">
        <f>G14+G17+G22+G27+G29+G33+G37+G41+G42</f>
        <v>2493.1565</v>
      </c>
      <c r="H13" s="49">
        <f>H14+H17+H22+H27+H29+H33+H37+H41+H42</f>
        <v>55696.1565</v>
      </c>
      <c r="I13" s="49">
        <f>I14+I17+I22+I27+I29+I33+I37+I41+I42</f>
        <v>6020.656</v>
      </c>
      <c r="J13" s="49">
        <f>J14+J17+J22+J27+J29+J33+J37+J41+J42</f>
        <v>61716.8125</v>
      </c>
      <c r="K13" s="8"/>
    </row>
    <row r="14" spans="1:11" s="41" customFormat="1" ht="39" customHeight="1">
      <c r="A14" s="39" t="s">
        <v>357</v>
      </c>
      <c r="B14" s="39" t="s">
        <v>322</v>
      </c>
      <c r="C14" s="61" t="s">
        <v>321</v>
      </c>
      <c r="D14" s="37"/>
      <c r="E14" s="37"/>
      <c r="F14" s="50">
        <f aca="true" t="shared" si="0" ref="F14:J15">F15</f>
        <v>866.1</v>
      </c>
      <c r="G14" s="50">
        <f t="shared" si="0"/>
        <v>0</v>
      </c>
      <c r="H14" s="50">
        <f t="shared" si="0"/>
        <v>866.1</v>
      </c>
      <c r="I14" s="50">
        <f t="shared" si="0"/>
        <v>20.5</v>
      </c>
      <c r="J14" s="50">
        <f t="shared" si="0"/>
        <v>886.6</v>
      </c>
      <c r="K14" s="42"/>
    </row>
    <row r="15" spans="1:11" ht="29.25" customHeight="1">
      <c r="A15" s="3" t="s">
        <v>358</v>
      </c>
      <c r="B15" s="3" t="s">
        <v>322</v>
      </c>
      <c r="C15" s="48" t="s">
        <v>304</v>
      </c>
      <c r="D15" s="1"/>
      <c r="E15" s="1"/>
      <c r="F15" s="51">
        <f t="shared" si="0"/>
        <v>866.1</v>
      </c>
      <c r="G15" s="51">
        <f t="shared" si="0"/>
        <v>0</v>
      </c>
      <c r="H15" s="51">
        <f t="shared" si="0"/>
        <v>866.1</v>
      </c>
      <c r="I15" s="51">
        <f t="shared" si="0"/>
        <v>20.5</v>
      </c>
      <c r="J15" s="51">
        <f t="shared" si="0"/>
        <v>886.6</v>
      </c>
      <c r="K15" s="101"/>
    </row>
    <row r="16" spans="1:11" ht="29.25" customHeight="1">
      <c r="A16" s="56" t="s">
        <v>359</v>
      </c>
      <c r="B16" s="56" t="s">
        <v>322</v>
      </c>
      <c r="C16" s="68" t="s">
        <v>323</v>
      </c>
      <c r="D16" s="33" t="s">
        <v>254</v>
      </c>
      <c r="E16" s="56" t="s">
        <v>324</v>
      </c>
      <c r="F16" s="54">
        <v>866.1</v>
      </c>
      <c r="G16" s="54"/>
      <c r="H16" s="54">
        <f>F16+G16</f>
        <v>866.1</v>
      </c>
      <c r="I16" s="54">
        <v>20.5</v>
      </c>
      <c r="J16" s="54">
        <f>H16+I16</f>
        <v>886.6</v>
      </c>
      <c r="K16" s="100" t="s">
        <v>50</v>
      </c>
    </row>
    <row r="17" spans="1:11" s="41" customFormat="1" ht="46.5" customHeight="1">
      <c r="A17" s="39" t="s">
        <v>361</v>
      </c>
      <c r="B17" s="39" t="s">
        <v>232</v>
      </c>
      <c r="C17" s="61" t="s">
        <v>233</v>
      </c>
      <c r="D17" s="39"/>
      <c r="E17" s="37"/>
      <c r="F17" s="50">
        <f>F18</f>
        <v>7173.2</v>
      </c>
      <c r="G17" s="50">
        <f>G18</f>
        <v>0</v>
      </c>
      <c r="H17" s="50">
        <f>H18</f>
        <v>7173.2</v>
      </c>
      <c r="I17" s="50">
        <f>I18</f>
        <v>111.8</v>
      </c>
      <c r="J17" s="50">
        <f>J18</f>
        <v>7285</v>
      </c>
      <c r="K17" s="42"/>
    </row>
    <row r="18" spans="1:11" ht="21" customHeight="1">
      <c r="A18" s="3" t="s">
        <v>362</v>
      </c>
      <c r="B18" s="3" t="s">
        <v>232</v>
      </c>
      <c r="C18" s="48" t="s">
        <v>305</v>
      </c>
      <c r="D18" s="3"/>
      <c r="E18" s="1"/>
      <c r="F18" s="51">
        <f>F19+F20+F21</f>
        <v>7173.2</v>
      </c>
      <c r="G18" s="51">
        <f>G19+G20+G21</f>
        <v>0</v>
      </c>
      <c r="H18" s="51">
        <f>H19+H20+H21</f>
        <v>7173.2</v>
      </c>
      <c r="I18" s="51">
        <f>I19+I20+I21</f>
        <v>111.8</v>
      </c>
      <c r="J18" s="51">
        <f>J19+J20+J21</f>
        <v>7285</v>
      </c>
      <c r="K18" s="8"/>
    </row>
    <row r="19" spans="1:11" ht="25.5" customHeight="1">
      <c r="A19" s="56" t="s">
        <v>363</v>
      </c>
      <c r="B19" s="56" t="s">
        <v>232</v>
      </c>
      <c r="C19" s="68" t="s">
        <v>325</v>
      </c>
      <c r="D19" s="33" t="s">
        <v>254</v>
      </c>
      <c r="E19" s="33" t="s">
        <v>236</v>
      </c>
      <c r="F19" s="54">
        <v>865.9</v>
      </c>
      <c r="G19" s="54"/>
      <c r="H19" s="54">
        <f>F19+G19</f>
        <v>865.9</v>
      </c>
      <c r="I19" s="54">
        <v>20.5</v>
      </c>
      <c r="J19" s="54">
        <f>H19+I19</f>
        <v>886.4</v>
      </c>
      <c r="K19" s="111" t="s">
        <v>50</v>
      </c>
    </row>
    <row r="20" spans="1:11" ht="29.25" customHeight="1">
      <c r="A20" s="56" t="s">
        <v>364</v>
      </c>
      <c r="B20" s="56" t="s">
        <v>232</v>
      </c>
      <c r="C20" s="68" t="s">
        <v>347</v>
      </c>
      <c r="D20" s="33" t="s">
        <v>254</v>
      </c>
      <c r="E20" s="33" t="s">
        <v>195</v>
      </c>
      <c r="F20" s="54">
        <v>793.6</v>
      </c>
      <c r="G20" s="54"/>
      <c r="H20" s="54">
        <f>F20+G20</f>
        <v>793.6</v>
      </c>
      <c r="I20" s="54">
        <v>18.6</v>
      </c>
      <c r="J20" s="54">
        <f>H20+I20</f>
        <v>812.2</v>
      </c>
      <c r="K20" s="112"/>
    </row>
    <row r="21" spans="1:11" ht="25.5" customHeight="1">
      <c r="A21" s="56" t="s">
        <v>365</v>
      </c>
      <c r="B21" s="56" t="s">
        <v>232</v>
      </c>
      <c r="C21" s="68" t="s">
        <v>283</v>
      </c>
      <c r="D21" s="33" t="s">
        <v>254</v>
      </c>
      <c r="E21" s="56" t="s">
        <v>280</v>
      </c>
      <c r="F21" s="54">
        <f>4517.8+163.1-14.8+339.5+508.1</f>
        <v>5513.7</v>
      </c>
      <c r="G21" s="54"/>
      <c r="H21" s="54">
        <f>F21+G21</f>
        <v>5513.7</v>
      </c>
      <c r="I21" s="54">
        <v>72.7</v>
      </c>
      <c r="J21" s="54">
        <f>H21+I21</f>
        <v>5586.4</v>
      </c>
      <c r="K21" s="113"/>
    </row>
    <row r="22" spans="1:11" s="41" customFormat="1" ht="49.5">
      <c r="A22" s="39" t="s">
        <v>366</v>
      </c>
      <c r="B22" s="39" t="s">
        <v>237</v>
      </c>
      <c r="C22" s="61" t="s">
        <v>238</v>
      </c>
      <c r="D22" s="37"/>
      <c r="E22" s="37"/>
      <c r="F22" s="50">
        <f>F23</f>
        <v>69589.1</v>
      </c>
      <c r="G22" s="50">
        <f>G23</f>
        <v>2489.1165</v>
      </c>
      <c r="H22" s="50">
        <f>H23</f>
        <v>72078.2165</v>
      </c>
      <c r="I22" s="50">
        <f>I23</f>
        <v>5731.056</v>
      </c>
      <c r="J22" s="50">
        <f>J23</f>
        <v>77809.2725</v>
      </c>
      <c r="K22" s="42"/>
    </row>
    <row r="23" spans="1:11" ht="21" customHeight="1">
      <c r="A23" s="3" t="s">
        <v>367</v>
      </c>
      <c r="B23" s="3" t="s">
        <v>237</v>
      </c>
      <c r="C23" s="48" t="s">
        <v>304</v>
      </c>
      <c r="D23" s="1"/>
      <c r="E23" s="1"/>
      <c r="F23" s="51">
        <f>+F24+F25+F26</f>
        <v>69589.1</v>
      </c>
      <c r="G23" s="51">
        <f>+G24+G25+G26</f>
        <v>2489.1165</v>
      </c>
      <c r="H23" s="51">
        <f>+H24+H25+H26</f>
        <v>72078.2165</v>
      </c>
      <c r="I23" s="51">
        <f>+I24+I25+I26</f>
        <v>5731.056</v>
      </c>
      <c r="J23" s="51">
        <f>+J24+J25+J26</f>
        <v>77809.2725</v>
      </c>
      <c r="K23" s="8"/>
    </row>
    <row r="24" spans="1:11" ht="34.5" customHeight="1">
      <c r="A24" s="56" t="s">
        <v>368</v>
      </c>
      <c r="B24" s="56" t="s">
        <v>237</v>
      </c>
      <c r="C24" s="68" t="s">
        <v>283</v>
      </c>
      <c r="D24" s="33" t="s">
        <v>254</v>
      </c>
      <c r="E24" s="56" t="s">
        <v>280</v>
      </c>
      <c r="F24" s="54">
        <f>74812-5237.7-690.6</f>
        <v>68883.7</v>
      </c>
      <c r="G24" s="54"/>
      <c r="H24" s="54">
        <f>F24+G24</f>
        <v>68883.7</v>
      </c>
      <c r="I24" s="54">
        <f>1096.8+4559.156</f>
        <v>5655.956</v>
      </c>
      <c r="J24" s="54">
        <f>H24+I24</f>
        <v>74539.656</v>
      </c>
      <c r="K24" s="100" t="s">
        <v>626</v>
      </c>
    </row>
    <row r="25" spans="1:11" s="5" customFormat="1" ht="64.5" customHeight="1">
      <c r="A25" s="56" t="s">
        <v>369</v>
      </c>
      <c r="B25" s="56" t="s">
        <v>237</v>
      </c>
      <c r="C25" s="68" t="s">
        <v>522</v>
      </c>
      <c r="D25" s="33" t="s">
        <v>307</v>
      </c>
      <c r="E25" s="56" t="s">
        <v>280</v>
      </c>
      <c r="F25" s="54">
        <v>705.4</v>
      </c>
      <c r="G25" s="54">
        <v>0.1165</v>
      </c>
      <c r="H25" s="54">
        <f>F25+G25</f>
        <v>705.5165</v>
      </c>
      <c r="I25" s="54">
        <v>15.8</v>
      </c>
      <c r="J25" s="54">
        <f>H25+I25</f>
        <v>721.3165</v>
      </c>
      <c r="K25" s="100" t="s">
        <v>63</v>
      </c>
    </row>
    <row r="26" spans="1:11" s="5" customFormat="1" ht="42" customHeight="1">
      <c r="A26" s="56" t="s">
        <v>370</v>
      </c>
      <c r="B26" s="56" t="s">
        <v>237</v>
      </c>
      <c r="C26" s="68" t="s">
        <v>607</v>
      </c>
      <c r="D26" s="33" t="s">
        <v>608</v>
      </c>
      <c r="E26" s="56" t="s">
        <v>280</v>
      </c>
      <c r="F26" s="54">
        <v>0</v>
      </c>
      <c r="G26" s="54">
        <v>2489</v>
      </c>
      <c r="H26" s="54">
        <f>F26+G26</f>
        <v>2489</v>
      </c>
      <c r="I26" s="54">
        <v>59.3</v>
      </c>
      <c r="J26" s="54">
        <f>H26+I26</f>
        <v>2548.3</v>
      </c>
      <c r="K26" s="100" t="s">
        <v>50</v>
      </c>
    </row>
    <row r="27" spans="1:11" s="84" customFormat="1" ht="31.5" customHeight="1">
      <c r="A27" s="39" t="s">
        <v>371</v>
      </c>
      <c r="B27" s="39" t="s">
        <v>326</v>
      </c>
      <c r="C27" s="61" t="s">
        <v>327</v>
      </c>
      <c r="D27" s="37"/>
      <c r="E27" s="39"/>
      <c r="F27" s="50">
        <f>F28</f>
        <v>51.8</v>
      </c>
      <c r="G27" s="50">
        <f>G28</f>
        <v>0.04</v>
      </c>
      <c r="H27" s="50">
        <f>H28</f>
        <v>51.84</v>
      </c>
      <c r="I27" s="50">
        <f>I28</f>
        <v>0</v>
      </c>
      <c r="J27" s="50">
        <f>J28</f>
        <v>51.84</v>
      </c>
      <c r="K27" s="42"/>
    </row>
    <row r="28" spans="1:11" s="85" customFormat="1" ht="65.25" customHeight="1">
      <c r="A28" s="3" t="s">
        <v>372</v>
      </c>
      <c r="B28" s="3" t="s">
        <v>326</v>
      </c>
      <c r="C28" s="48" t="s">
        <v>516</v>
      </c>
      <c r="D28" s="1" t="s">
        <v>531</v>
      </c>
      <c r="E28" s="3" t="s">
        <v>328</v>
      </c>
      <c r="F28" s="51">
        <v>51.8</v>
      </c>
      <c r="G28" s="51">
        <v>0.04</v>
      </c>
      <c r="H28" s="51">
        <f>F28+G28</f>
        <v>51.84</v>
      </c>
      <c r="I28" s="51"/>
      <c r="J28" s="51">
        <f>H28+I28</f>
        <v>51.84</v>
      </c>
      <c r="K28" s="8"/>
    </row>
    <row r="29" spans="1:11" s="86" customFormat="1" ht="33" customHeight="1">
      <c r="A29" s="39" t="s">
        <v>373</v>
      </c>
      <c r="B29" s="39" t="s">
        <v>239</v>
      </c>
      <c r="C29" s="61" t="s">
        <v>240</v>
      </c>
      <c r="D29" s="37"/>
      <c r="E29" s="39"/>
      <c r="F29" s="50">
        <f aca="true" t="shared" si="1" ref="F29:J30">F30</f>
        <v>6945</v>
      </c>
      <c r="G29" s="50">
        <f t="shared" si="1"/>
        <v>0</v>
      </c>
      <c r="H29" s="50">
        <f t="shared" si="1"/>
        <v>6945</v>
      </c>
      <c r="I29" s="50">
        <f t="shared" si="1"/>
        <v>137.3</v>
      </c>
      <c r="J29" s="50">
        <f t="shared" si="1"/>
        <v>7082.3</v>
      </c>
      <c r="K29" s="46"/>
    </row>
    <row r="30" spans="1:11" s="5" customFormat="1" ht="30" customHeight="1">
      <c r="A30" s="56" t="s">
        <v>374</v>
      </c>
      <c r="B30" s="56" t="s">
        <v>239</v>
      </c>
      <c r="C30" s="68" t="s">
        <v>519</v>
      </c>
      <c r="D30" s="33"/>
      <c r="E30" s="56"/>
      <c r="F30" s="54">
        <f t="shared" si="1"/>
        <v>6945</v>
      </c>
      <c r="G30" s="54">
        <f t="shared" si="1"/>
        <v>0</v>
      </c>
      <c r="H30" s="54">
        <f t="shared" si="1"/>
        <v>6945</v>
      </c>
      <c r="I30" s="54">
        <f t="shared" si="1"/>
        <v>137.3</v>
      </c>
      <c r="J30" s="54">
        <f t="shared" si="1"/>
        <v>7082.3</v>
      </c>
      <c r="K30" s="100" t="s">
        <v>50</v>
      </c>
    </row>
    <row r="31" spans="1:11" s="5" customFormat="1" ht="23.25" customHeight="1">
      <c r="A31" s="3" t="s">
        <v>375</v>
      </c>
      <c r="B31" s="3" t="s">
        <v>239</v>
      </c>
      <c r="C31" s="48" t="s">
        <v>283</v>
      </c>
      <c r="D31" s="1" t="s">
        <v>254</v>
      </c>
      <c r="E31" s="3" t="s">
        <v>280</v>
      </c>
      <c r="F31" s="51">
        <v>6945</v>
      </c>
      <c r="G31" s="51"/>
      <c r="H31" s="51">
        <f>F31+G31</f>
        <v>6945</v>
      </c>
      <c r="I31" s="51">
        <v>137.3</v>
      </c>
      <c r="J31" s="51">
        <f>H31+I31</f>
        <v>7082.3</v>
      </c>
      <c r="K31" s="8"/>
    </row>
    <row r="32" spans="1:11" s="5" customFormat="1" ht="15.75" hidden="1">
      <c r="A32" s="69" t="s">
        <v>376</v>
      </c>
      <c r="B32" s="69" t="s">
        <v>225</v>
      </c>
      <c r="C32" s="107" t="s">
        <v>241</v>
      </c>
      <c r="D32" s="24"/>
      <c r="E32" s="24"/>
      <c r="F32" s="52">
        <f>F33</f>
        <v>0</v>
      </c>
      <c r="G32" s="52">
        <f>G33</f>
        <v>0</v>
      </c>
      <c r="H32" s="52"/>
      <c r="I32" s="52"/>
      <c r="J32" s="52"/>
      <c r="K32" s="23"/>
    </row>
    <row r="33" spans="1:11" s="5" customFormat="1" ht="15.75" hidden="1">
      <c r="A33" s="3" t="s">
        <v>377</v>
      </c>
      <c r="B33" s="3" t="s">
        <v>225</v>
      </c>
      <c r="C33" s="55" t="s">
        <v>197</v>
      </c>
      <c r="D33" s="2"/>
      <c r="E33" s="2"/>
      <c r="F33" s="51">
        <f>F34+F35+F36</f>
        <v>0</v>
      </c>
      <c r="G33" s="51"/>
      <c r="H33" s="51"/>
      <c r="I33" s="51"/>
      <c r="J33" s="51"/>
      <c r="K33" s="8"/>
    </row>
    <row r="34" spans="1:11" s="5" customFormat="1" ht="15.75" hidden="1">
      <c r="A34" s="3" t="s">
        <v>378</v>
      </c>
      <c r="B34" s="3" t="s">
        <v>225</v>
      </c>
      <c r="C34" s="48" t="s">
        <v>283</v>
      </c>
      <c r="D34" s="1" t="s">
        <v>254</v>
      </c>
      <c r="E34" s="3" t="s">
        <v>280</v>
      </c>
      <c r="F34" s="51"/>
      <c r="G34" s="51"/>
      <c r="H34" s="51"/>
      <c r="I34" s="51"/>
      <c r="J34" s="51"/>
      <c r="K34" s="8"/>
    </row>
    <row r="35" spans="1:11" s="5" customFormat="1" ht="15.75" hidden="1">
      <c r="A35" s="3" t="s">
        <v>379</v>
      </c>
      <c r="B35" s="3" t="s">
        <v>225</v>
      </c>
      <c r="C35" s="55" t="s">
        <v>348</v>
      </c>
      <c r="D35" s="1" t="s">
        <v>254</v>
      </c>
      <c r="E35" s="1" t="s">
        <v>242</v>
      </c>
      <c r="F35" s="51"/>
      <c r="G35" s="51"/>
      <c r="H35" s="51"/>
      <c r="I35" s="51"/>
      <c r="J35" s="51"/>
      <c r="K35" s="12"/>
    </row>
    <row r="36" spans="1:11" s="5" customFormat="1" ht="31.5" hidden="1">
      <c r="A36" s="3" t="s">
        <v>380</v>
      </c>
      <c r="B36" s="3" t="s">
        <v>225</v>
      </c>
      <c r="C36" s="55" t="s">
        <v>349</v>
      </c>
      <c r="D36" s="1" t="s">
        <v>255</v>
      </c>
      <c r="E36" s="3" t="s">
        <v>243</v>
      </c>
      <c r="F36" s="51"/>
      <c r="G36" s="51"/>
      <c r="H36" s="51"/>
      <c r="I36" s="51"/>
      <c r="J36" s="51"/>
      <c r="K36" s="13"/>
    </row>
    <row r="37" spans="1:11" s="86" customFormat="1" ht="35.25" customHeight="1">
      <c r="A37" s="39" t="s">
        <v>376</v>
      </c>
      <c r="B37" s="39" t="s">
        <v>493</v>
      </c>
      <c r="C37" s="62" t="s">
        <v>494</v>
      </c>
      <c r="D37" s="37"/>
      <c r="E37" s="39"/>
      <c r="F37" s="50">
        <f>F38</f>
        <v>3750</v>
      </c>
      <c r="G37" s="50">
        <f>G38</f>
        <v>0</v>
      </c>
      <c r="H37" s="50">
        <f>H38</f>
        <v>3750</v>
      </c>
      <c r="I37" s="50">
        <f>I38</f>
        <v>0</v>
      </c>
      <c r="J37" s="50">
        <f>J38</f>
        <v>3750</v>
      </c>
      <c r="K37" s="42"/>
    </row>
    <row r="38" spans="1:11" s="5" customFormat="1" ht="33.75" customHeight="1">
      <c r="A38" s="3" t="s">
        <v>377</v>
      </c>
      <c r="B38" s="3" t="s">
        <v>493</v>
      </c>
      <c r="C38" s="55" t="s">
        <v>495</v>
      </c>
      <c r="D38" s="1" t="s">
        <v>496</v>
      </c>
      <c r="E38" s="3"/>
      <c r="F38" s="51">
        <f>F39</f>
        <v>3750</v>
      </c>
      <c r="G38" s="51"/>
      <c r="H38" s="51">
        <f>H39</f>
        <v>3750</v>
      </c>
      <c r="I38" s="51">
        <f>I39</f>
        <v>0</v>
      </c>
      <c r="J38" s="51">
        <f>J39</f>
        <v>3750</v>
      </c>
      <c r="K38" s="8"/>
    </row>
    <row r="39" spans="1:11" s="5" customFormat="1" ht="33" customHeight="1">
      <c r="A39" s="3" t="s">
        <v>378</v>
      </c>
      <c r="B39" s="3" t="s">
        <v>493</v>
      </c>
      <c r="C39" s="55" t="s">
        <v>596</v>
      </c>
      <c r="D39" s="1" t="s">
        <v>497</v>
      </c>
      <c r="E39" s="3" t="s">
        <v>479</v>
      </c>
      <c r="F39" s="51">
        <v>3750</v>
      </c>
      <c r="G39" s="51"/>
      <c r="H39" s="51">
        <f>F39+G39</f>
        <v>3750</v>
      </c>
      <c r="I39" s="51"/>
      <c r="J39" s="51">
        <f>H39+I39</f>
        <v>3750</v>
      </c>
      <c r="K39" s="10"/>
    </row>
    <row r="40" spans="1:11" s="86" customFormat="1" ht="27" customHeight="1">
      <c r="A40" s="39" t="s">
        <v>379</v>
      </c>
      <c r="B40" s="39" t="s">
        <v>226</v>
      </c>
      <c r="C40" s="62" t="s">
        <v>276</v>
      </c>
      <c r="D40" s="38"/>
      <c r="E40" s="38"/>
      <c r="F40" s="50">
        <f>F41</f>
        <v>1000</v>
      </c>
      <c r="G40" s="50">
        <f>G41</f>
        <v>0</v>
      </c>
      <c r="H40" s="50">
        <f>H41</f>
        <v>1000</v>
      </c>
      <c r="I40" s="50">
        <f>I41</f>
        <v>0</v>
      </c>
      <c r="J40" s="50">
        <f>J41</f>
        <v>1000</v>
      </c>
      <c r="K40" s="42"/>
    </row>
    <row r="41" spans="1:11" s="5" customFormat="1" ht="30.75" customHeight="1">
      <c r="A41" s="3" t="s">
        <v>380</v>
      </c>
      <c r="B41" s="3" t="s">
        <v>226</v>
      </c>
      <c r="C41" s="55" t="s">
        <v>306</v>
      </c>
      <c r="D41" s="1" t="s">
        <v>256</v>
      </c>
      <c r="E41" s="1" t="s">
        <v>244</v>
      </c>
      <c r="F41" s="51">
        <v>1000</v>
      </c>
      <c r="G41" s="51"/>
      <c r="H41" s="51">
        <f>F41+G41</f>
        <v>1000</v>
      </c>
      <c r="I41" s="51"/>
      <c r="J41" s="51">
        <f>H41+I41</f>
        <v>1000</v>
      </c>
      <c r="K41" s="8"/>
    </row>
    <row r="42" spans="1:11" s="86" customFormat="1" ht="27.75" customHeight="1">
      <c r="A42" s="39" t="s">
        <v>381</v>
      </c>
      <c r="B42" s="39" t="s">
        <v>245</v>
      </c>
      <c r="C42" s="62" t="s">
        <v>246</v>
      </c>
      <c r="D42" s="38"/>
      <c r="E42" s="38"/>
      <c r="F42" s="50">
        <f>F43+F45+F46</f>
        <v>-36172.2</v>
      </c>
      <c r="G42" s="50">
        <f>G43+G45+G46+G44</f>
        <v>4</v>
      </c>
      <c r="H42" s="50">
        <f>H43+H45+H46+H44</f>
        <v>-36168.2</v>
      </c>
      <c r="I42" s="50">
        <f>I43+I45+I46+I44</f>
        <v>20</v>
      </c>
      <c r="J42" s="50">
        <f>J43+J45+J46+J44</f>
        <v>-36148.2</v>
      </c>
      <c r="K42" s="42"/>
    </row>
    <row r="43" spans="1:11" s="5" customFormat="1" ht="51.75" customHeight="1">
      <c r="A43" s="3" t="s">
        <v>382</v>
      </c>
      <c r="B43" s="3" t="s">
        <v>245</v>
      </c>
      <c r="C43" s="55" t="s">
        <v>113</v>
      </c>
      <c r="D43" s="1" t="s">
        <v>254</v>
      </c>
      <c r="E43" s="1">
        <v>202</v>
      </c>
      <c r="F43" s="51">
        <v>950</v>
      </c>
      <c r="G43" s="51"/>
      <c r="H43" s="51">
        <f>F43+G43</f>
        <v>950</v>
      </c>
      <c r="I43" s="51"/>
      <c r="J43" s="51">
        <f>H43+I43</f>
        <v>950</v>
      </c>
      <c r="K43" s="8"/>
    </row>
    <row r="44" spans="1:11" s="5" customFormat="1" ht="79.5" customHeight="1">
      <c r="A44" s="3" t="s">
        <v>67</v>
      </c>
      <c r="B44" s="3" t="s">
        <v>245</v>
      </c>
      <c r="C44" s="48" t="s">
        <v>631</v>
      </c>
      <c r="D44" s="1" t="s">
        <v>265</v>
      </c>
      <c r="E44" s="1">
        <v>216</v>
      </c>
      <c r="F44" s="51">
        <v>0</v>
      </c>
      <c r="G44" s="51">
        <v>4</v>
      </c>
      <c r="H44" s="51">
        <f>F44+G44</f>
        <v>4</v>
      </c>
      <c r="I44" s="51">
        <v>20</v>
      </c>
      <c r="J44" s="51">
        <f>H44+I44</f>
        <v>24</v>
      </c>
      <c r="K44" s="8"/>
    </row>
    <row r="45" spans="1:11" s="5" customFormat="1" ht="23.25" customHeight="1">
      <c r="A45" s="3" t="s">
        <v>383</v>
      </c>
      <c r="B45" s="3" t="s">
        <v>245</v>
      </c>
      <c r="C45" s="55" t="s">
        <v>264</v>
      </c>
      <c r="D45" s="1" t="s">
        <v>265</v>
      </c>
      <c r="E45" s="1">
        <v>520</v>
      </c>
      <c r="F45" s="51">
        <f>-12838-6000-139640.9+6000</f>
        <v>-152478.9</v>
      </c>
      <c r="G45" s="51"/>
      <c r="H45" s="51">
        <f>F45+G45</f>
        <v>-152478.9</v>
      </c>
      <c r="I45" s="51"/>
      <c r="J45" s="51">
        <f>H45+I45</f>
        <v>-152478.9</v>
      </c>
      <c r="K45" s="8"/>
    </row>
    <row r="46" spans="1:11" s="5" customFormat="1" ht="47.25">
      <c r="A46" s="3" t="s">
        <v>384</v>
      </c>
      <c r="B46" s="3" t="s">
        <v>245</v>
      </c>
      <c r="C46" s="55" t="s">
        <v>77</v>
      </c>
      <c r="D46" s="33" t="s">
        <v>22</v>
      </c>
      <c r="E46" s="33">
        <v>909</v>
      </c>
      <c r="F46" s="51">
        <v>115356.7</v>
      </c>
      <c r="G46" s="51"/>
      <c r="H46" s="51">
        <f>F46+G46</f>
        <v>115356.7</v>
      </c>
      <c r="I46" s="51"/>
      <c r="J46" s="51">
        <f>H46+I46</f>
        <v>115356.7</v>
      </c>
      <c r="K46" s="8"/>
    </row>
    <row r="47" spans="1:11" s="5" customFormat="1" ht="34.5" customHeight="1">
      <c r="A47" s="6" t="s">
        <v>385</v>
      </c>
      <c r="B47" s="6" t="s">
        <v>201</v>
      </c>
      <c r="C47" s="60" t="s">
        <v>294</v>
      </c>
      <c r="D47" s="7"/>
      <c r="E47" s="7"/>
      <c r="F47" s="49" t="e">
        <f>F48+F58</f>
        <v>#REF!</v>
      </c>
      <c r="G47" s="49" t="e">
        <f>G48+G58</f>
        <v>#REF!</v>
      </c>
      <c r="H47" s="49">
        <f>H48+H58</f>
        <v>128369.00631</v>
      </c>
      <c r="I47" s="49">
        <f>I48+I58</f>
        <v>1766.144</v>
      </c>
      <c r="J47" s="49">
        <f>J48+J58</f>
        <v>130135.15031</v>
      </c>
      <c r="K47" s="8"/>
    </row>
    <row r="48" spans="1:11" s="86" customFormat="1" ht="24" customHeight="1">
      <c r="A48" s="39" t="s">
        <v>386</v>
      </c>
      <c r="B48" s="39" t="s">
        <v>200</v>
      </c>
      <c r="C48" s="61" t="s">
        <v>182</v>
      </c>
      <c r="D48" s="38"/>
      <c r="E48" s="38"/>
      <c r="F48" s="50">
        <f>F49</f>
        <v>112015.7</v>
      </c>
      <c r="G48" s="50">
        <f>G49+G57</f>
        <v>315.70631</v>
      </c>
      <c r="H48" s="50">
        <f>H49+H57</f>
        <v>112331.40631</v>
      </c>
      <c r="I48" s="50">
        <f>I49+I57</f>
        <v>1545.444</v>
      </c>
      <c r="J48" s="50">
        <f>J49+J57</f>
        <v>113876.85031</v>
      </c>
      <c r="K48" s="45"/>
    </row>
    <row r="49" spans="1:11" s="5" customFormat="1" ht="33" customHeight="1">
      <c r="A49" s="3" t="s">
        <v>528</v>
      </c>
      <c r="B49" s="3" t="s">
        <v>200</v>
      </c>
      <c r="C49" s="48" t="s">
        <v>114</v>
      </c>
      <c r="D49" s="1"/>
      <c r="E49" s="1"/>
      <c r="F49" s="51">
        <f>F50+F51+F52+F53+F54+F55</f>
        <v>112015.7</v>
      </c>
      <c r="G49" s="51">
        <f>G50+G51+G52+G53+G54+G55</f>
        <v>0</v>
      </c>
      <c r="H49" s="51">
        <f>H50+H51+H52+H53+H54+H55</f>
        <v>112015.7</v>
      </c>
      <c r="I49" s="51">
        <f>I50+I51+I52+I53+I54+I55+I56</f>
        <v>1545.444</v>
      </c>
      <c r="J49" s="51">
        <f>J50+J51+J52+J53+J54+J55+J56</f>
        <v>113561.144</v>
      </c>
      <c r="K49" s="15"/>
    </row>
    <row r="50" spans="1:11" s="5" customFormat="1" ht="32.25" customHeight="1">
      <c r="A50" s="3" t="s">
        <v>387</v>
      </c>
      <c r="B50" s="3" t="s">
        <v>200</v>
      </c>
      <c r="C50" s="48" t="s">
        <v>284</v>
      </c>
      <c r="D50" s="1" t="s">
        <v>257</v>
      </c>
      <c r="E50" s="1">
        <v>220</v>
      </c>
      <c r="F50" s="51">
        <f>1779.8+57</f>
        <v>1836.8</v>
      </c>
      <c r="G50" s="51"/>
      <c r="H50" s="51">
        <f aca="true" t="shared" si="2" ref="H50:H55">F50+G50</f>
        <v>1836.8</v>
      </c>
      <c r="I50" s="51"/>
      <c r="J50" s="51">
        <f aca="true" t="shared" si="3" ref="J50:J57">H50+I50</f>
        <v>1836.8</v>
      </c>
      <c r="K50" s="31"/>
    </row>
    <row r="51" spans="1:11" s="5" customFormat="1" ht="27" customHeight="1">
      <c r="A51" s="3" t="s">
        <v>388</v>
      </c>
      <c r="B51" s="3" t="s">
        <v>200</v>
      </c>
      <c r="C51" s="48" t="s">
        <v>285</v>
      </c>
      <c r="D51" s="1" t="s">
        <v>257</v>
      </c>
      <c r="E51" s="1">
        <v>221</v>
      </c>
      <c r="F51" s="51">
        <f>2144.3+80.4</f>
        <v>2224.7</v>
      </c>
      <c r="G51" s="51"/>
      <c r="H51" s="51">
        <f t="shared" si="2"/>
        <v>2224.7</v>
      </c>
      <c r="I51" s="51"/>
      <c r="J51" s="51">
        <f t="shared" si="3"/>
        <v>2224.7</v>
      </c>
      <c r="K51" s="102"/>
    </row>
    <row r="52" spans="1:11" s="58" customFormat="1" ht="28.5" customHeight="1">
      <c r="A52" s="56" t="s">
        <v>389</v>
      </c>
      <c r="B52" s="56" t="s">
        <v>200</v>
      </c>
      <c r="C52" s="68" t="s">
        <v>286</v>
      </c>
      <c r="D52" s="33" t="s">
        <v>257</v>
      </c>
      <c r="E52" s="33">
        <v>239</v>
      </c>
      <c r="F52" s="54">
        <f>60006.7+2343.8</f>
        <v>62350.5</v>
      </c>
      <c r="G52" s="54"/>
      <c r="H52" s="54">
        <f t="shared" si="2"/>
        <v>62350.5</v>
      </c>
      <c r="I52" s="54">
        <f>-4630.614+1976.2</f>
        <v>-2654.414</v>
      </c>
      <c r="J52" s="54">
        <f t="shared" si="3"/>
        <v>59696.086</v>
      </c>
      <c r="K52" s="82" t="s">
        <v>623</v>
      </c>
    </row>
    <row r="53" spans="1:11" s="58" customFormat="1" ht="36.75" customHeight="1">
      <c r="A53" s="56" t="s">
        <v>390</v>
      </c>
      <c r="B53" s="56" t="s">
        <v>200</v>
      </c>
      <c r="C53" s="68" t="s">
        <v>287</v>
      </c>
      <c r="D53" s="33" t="s">
        <v>257</v>
      </c>
      <c r="E53" s="33">
        <v>240</v>
      </c>
      <c r="F53" s="54">
        <f>4630+1942.5</f>
        <v>6572.5</v>
      </c>
      <c r="G53" s="54"/>
      <c r="H53" s="54">
        <f t="shared" si="2"/>
        <v>6572.5</v>
      </c>
      <c r="I53" s="54">
        <f>-31.472-1976.2</f>
        <v>-2007.672</v>
      </c>
      <c r="J53" s="54">
        <f t="shared" si="3"/>
        <v>4564.828</v>
      </c>
      <c r="K53" s="82" t="s">
        <v>623</v>
      </c>
    </row>
    <row r="54" spans="1:11" s="5" customFormat="1" ht="30.75" customHeight="1">
      <c r="A54" s="3" t="s">
        <v>68</v>
      </c>
      <c r="B54" s="3" t="s">
        <v>200</v>
      </c>
      <c r="C54" s="48" t="s">
        <v>288</v>
      </c>
      <c r="D54" s="1" t="s">
        <v>257</v>
      </c>
      <c r="E54" s="1">
        <v>253</v>
      </c>
      <c r="F54" s="51">
        <f>30641.2+3764+1724.9</f>
        <v>36130.1</v>
      </c>
      <c r="G54" s="51"/>
      <c r="H54" s="51">
        <f t="shared" si="2"/>
        <v>36130.1</v>
      </c>
      <c r="I54" s="51"/>
      <c r="J54" s="51">
        <f t="shared" si="3"/>
        <v>36130.1</v>
      </c>
      <c r="K54" s="57"/>
    </row>
    <row r="55" spans="1:11" s="5" customFormat="1" ht="42" customHeight="1">
      <c r="A55" s="56" t="s">
        <v>69</v>
      </c>
      <c r="B55" s="56" t="s">
        <v>200</v>
      </c>
      <c r="C55" s="68" t="s">
        <v>289</v>
      </c>
      <c r="D55" s="33" t="s">
        <v>257</v>
      </c>
      <c r="E55" s="33">
        <v>472</v>
      </c>
      <c r="F55" s="54">
        <f>2703+198.1</f>
        <v>2901.1</v>
      </c>
      <c r="G55" s="54"/>
      <c r="H55" s="54">
        <f t="shared" si="2"/>
        <v>2901.1</v>
      </c>
      <c r="I55" s="54">
        <f>102.93-20</f>
        <v>82.93</v>
      </c>
      <c r="J55" s="54">
        <f t="shared" si="3"/>
        <v>2984.03</v>
      </c>
      <c r="K55" s="106" t="s">
        <v>24</v>
      </c>
    </row>
    <row r="56" spans="1:11" s="5" customFormat="1" ht="52.5" customHeight="1">
      <c r="A56" s="56" t="s">
        <v>70</v>
      </c>
      <c r="B56" s="56" t="s">
        <v>200</v>
      </c>
      <c r="C56" s="68" t="s">
        <v>53</v>
      </c>
      <c r="D56" s="33" t="s">
        <v>614</v>
      </c>
      <c r="E56" s="33">
        <v>532</v>
      </c>
      <c r="F56" s="54"/>
      <c r="G56" s="54"/>
      <c r="H56" s="54">
        <v>0</v>
      </c>
      <c r="I56" s="54">
        <v>6124.6</v>
      </c>
      <c r="J56" s="54">
        <f t="shared" si="3"/>
        <v>6124.6</v>
      </c>
      <c r="K56" s="100" t="s">
        <v>54</v>
      </c>
    </row>
    <row r="57" spans="1:11" s="5" customFormat="1" ht="28.5" customHeight="1">
      <c r="A57" s="3" t="s">
        <v>71</v>
      </c>
      <c r="B57" s="3" t="s">
        <v>200</v>
      </c>
      <c r="C57" s="108" t="s">
        <v>26</v>
      </c>
      <c r="D57" s="1" t="s">
        <v>257</v>
      </c>
      <c r="E57" s="1" t="s">
        <v>576</v>
      </c>
      <c r="F57" s="51">
        <v>0</v>
      </c>
      <c r="G57" s="51">
        <v>315.70631</v>
      </c>
      <c r="H57" s="51">
        <f>F57+G57</f>
        <v>315.70631</v>
      </c>
      <c r="I57" s="51"/>
      <c r="J57" s="51">
        <f t="shared" si="3"/>
        <v>315.70631</v>
      </c>
      <c r="K57" s="10"/>
    </row>
    <row r="58" spans="1:11" s="5" customFormat="1" ht="33">
      <c r="A58" s="39" t="s">
        <v>72</v>
      </c>
      <c r="B58" s="39" t="s">
        <v>202</v>
      </c>
      <c r="C58" s="61" t="s">
        <v>277</v>
      </c>
      <c r="D58" s="37"/>
      <c r="E58" s="37"/>
      <c r="F58" s="50" t="e">
        <f>F59+F61</f>
        <v>#REF!</v>
      </c>
      <c r="G58" s="50" t="e">
        <f>G59+G61</f>
        <v>#REF!</v>
      </c>
      <c r="H58" s="50">
        <f>H59+H61</f>
        <v>16037.6</v>
      </c>
      <c r="I58" s="50">
        <f>I59+I61</f>
        <v>220.7</v>
      </c>
      <c r="J58" s="50">
        <f>J59+J61</f>
        <v>16258.3</v>
      </c>
      <c r="K58" s="8"/>
    </row>
    <row r="59" spans="1:11" s="5" customFormat="1" ht="30.75" customHeight="1">
      <c r="A59" s="3" t="s">
        <v>73</v>
      </c>
      <c r="B59" s="3" t="s">
        <v>202</v>
      </c>
      <c r="C59" s="48" t="s">
        <v>115</v>
      </c>
      <c r="D59" s="1"/>
      <c r="E59" s="59"/>
      <c r="F59" s="51">
        <f>F60</f>
        <v>3806.4</v>
      </c>
      <c r="G59" s="51">
        <f>G60</f>
        <v>-690.6</v>
      </c>
      <c r="H59" s="51">
        <f>H60</f>
        <v>3115.8</v>
      </c>
      <c r="I59" s="51">
        <f>I60</f>
        <v>48.5</v>
      </c>
      <c r="J59" s="51">
        <f>J60</f>
        <v>3164.3</v>
      </c>
      <c r="K59" s="8"/>
    </row>
    <row r="60" spans="1:11" s="58" customFormat="1" ht="30.75" customHeight="1">
      <c r="A60" s="56" t="s">
        <v>74</v>
      </c>
      <c r="B60" s="56" t="s">
        <v>202</v>
      </c>
      <c r="C60" s="68" t="s">
        <v>283</v>
      </c>
      <c r="D60" s="33" t="s">
        <v>254</v>
      </c>
      <c r="E60" s="95" t="s">
        <v>280</v>
      </c>
      <c r="F60" s="54">
        <f>3115.8+690.6</f>
        <v>3806.4</v>
      </c>
      <c r="G60" s="54">
        <v>-690.6</v>
      </c>
      <c r="H60" s="54">
        <f>F60+G60</f>
        <v>3115.8</v>
      </c>
      <c r="I60" s="54">
        <v>48.5</v>
      </c>
      <c r="J60" s="54">
        <f>H60+I60</f>
        <v>3164.3</v>
      </c>
      <c r="K60" s="100" t="s">
        <v>50</v>
      </c>
    </row>
    <row r="61" spans="1:11" s="58" customFormat="1" ht="24.75" customHeight="1">
      <c r="A61" s="3" t="s">
        <v>529</v>
      </c>
      <c r="B61" s="3" t="s">
        <v>202</v>
      </c>
      <c r="C61" s="48" t="s">
        <v>116</v>
      </c>
      <c r="D61" s="1"/>
      <c r="E61" s="1"/>
      <c r="F61" s="51" t="e">
        <f>F62+#REF!+F63+F64</f>
        <v>#REF!</v>
      </c>
      <c r="G61" s="51" t="e">
        <f>G62+#REF!+G63+G64</f>
        <v>#REF!</v>
      </c>
      <c r="H61" s="51">
        <f>H62+H63+H64</f>
        <v>12921.8</v>
      </c>
      <c r="I61" s="51">
        <f>I62+I63+I64</f>
        <v>172.2</v>
      </c>
      <c r="J61" s="51">
        <f>J62+J63+J64</f>
        <v>13094</v>
      </c>
      <c r="K61" s="8"/>
    </row>
    <row r="62" spans="1:11" s="58" customFormat="1" ht="33" customHeight="1">
      <c r="A62" s="56" t="s">
        <v>391</v>
      </c>
      <c r="B62" s="56" t="s">
        <v>202</v>
      </c>
      <c r="C62" s="68" t="s">
        <v>283</v>
      </c>
      <c r="D62" s="33" t="s">
        <v>254</v>
      </c>
      <c r="E62" s="95" t="s">
        <v>280</v>
      </c>
      <c r="F62" s="54">
        <v>8787.4</v>
      </c>
      <c r="G62" s="54">
        <v>690.6</v>
      </c>
      <c r="H62" s="54">
        <f>F62+G62</f>
        <v>9478</v>
      </c>
      <c r="I62" s="54">
        <v>172.2</v>
      </c>
      <c r="J62" s="54">
        <f>H62+I62</f>
        <v>9650.2</v>
      </c>
      <c r="K62" s="100" t="s">
        <v>50</v>
      </c>
    </row>
    <row r="63" spans="1:11" s="58" customFormat="1" ht="31.5">
      <c r="A63" s="3" t="s">
        <v>392</v>
      </c>
      <c r="B63" s="3" t="s">
        <v>202</v>
      </c>
      <c r="C63" s="48" t="s">
        <v>282</v>
      </c>
      <c r="D63" s="1" t="s">
        <v>500</v>
      </c>
      <c r="E63" s="1" t="s">
        <v>189</v>
      </c>
      <c r="F63" s="51">
        <v>2300</v>
      </c>
      <c r="G63" s="51"/>
      <c r="H63" s="51">
        <f>F63+G63</f>
        <v>2300</v>
      </c>
      <c r="I63" s="51"/>
      <c r="J63" s="51">
        <f>H63+I63</f>
        <v>2300</v>
      </c>
      <c r="K63" s="11"/>
    </row>
    <row r="64" spans="1:11" s="58" customFormat="1" ht="30" customHeight="1">
      <c r="A64" s="3" t="s">
        <v>393</v>
      </c>
      <c r="B64" s="3" t="s">
        <v>202</v>
      </c>
      <c r="C64" s="48" t="s">
        <v>281</v>
      </c>
      <c r="D64" s="1" t="s">
        <v>258</v>
      </c>
      <c r="E64" s="1" t="s">
        <v>190</v>
      </c>
      <c r="F64" s="51">
        <f>1143.8</f>
        <v>1143.8</v>
      </c>
      <c r="G64" s="51"/>
      <c r="H64" s="51">
        <f>F64+G64</f>
        <v>1143.8</v>
      </c>
      <c r="I64" s="51"/>
      <c r="J64" s="51">
        <f>H64+I64</f>
        <v>1143.8</v>
      </c>
      <c r="K64" s="11"/>
    </row>
    <row r="65" spans="1:11" s="58" customFormat="1" ht="31.5" customHeight="1">
      <c r="A65" s="6" t="s">
        <v>394</v>
      </c>
      <c r="B65" s="6" t="s">
        <v>203</v>
      </c>
      <c r="C65" s="60" t="s">
        <v>204</v>
      </c>
      <c r="D65" s="7"/>
      <c r="E65" s="7"/>
      <c r="F65" s="49">
        <f>+F66+F68+F72</f>
        <v>94585.9</v>
      </c>
      <c r="G65" s="49">
        <f>+G66+G68+G72</f>
        <v>2064.06976</v>
      </c>
      <c r="H65" s="49">
        <f>+H66+H68+H72</f>
        <v>96649.96976</v>
      </c>
      <c r="I65" s="49">
        <f>+I66+I68+I72</f>
        <v>389.8</v>
      </c>
      <c r="J65" s="49">
        <f>+J66+J68+J72</f>
        <v>97039.76976</v>
      </c>
      <c r="K65" s="8"/>
    </row>
    <row r="66" spans="1:11" s="58" customFormat="1" ht="19.5" customHeight="1">
      <c r="A66" s="39" t="s">
        <v>395</v>
      </c>
      <c r="B66" s="39" t="s">
        <v>205</v>
      </c>
      <c r="C66" s="61" t="s">
        <v>206</v>
      </c>
      <c r="D66" s="37"/>
      <c r="E66" s="37"/>
      <c r="F66" s="50">
        <f>F67</f>
        <v>4463</v>
      </c>
      <c r="G66" s="50">
        <f>G67</f>
        <v>72.26141</v>
      </c>
      <c r="H66" s="50">
        <f>H67</f>
        <v>4535.26141</v>
      </c>
      <c r="I66" s="50">
        <f>I67</f>
        <v>0</v>
      </c>
      <c r="J66" s="50">
        <f>J67</f>
        <v>4535.26141</v>
      </c>
      <c r="K66" s="8"/>
    </row>
    <row r="67" spans="1:11" s="58" customFormat="1" ht="43.5" customHeight="1">
      <c r="A67" s="3" t="s">
        <v>396</v>
      </c>
      <c r="B67" s="3" t="s">
        <v>205</v>
      </c>
      <c r="C67" s="48" t="s">
        <v>117</v>
      </c>
      <c r="D67" s="1" t="s">
        <v>79</v>
      </c>
      <c r="E67" s="33">
        <v>800</v>
      </c>
      <c r="F67" s="51">
        <f>3932+531</f>
        <v>4463</v>
      </c>
      <c r="G67" s="51">
        <v>72.26141</v>
      </c>
      <c r="H67" s="51">
        <f>F67+G67</f>
        <v>4535.26141</v>
      </c>
      <c r="I67" s="51"/>
      <c r="J67" s="51">
        <f>H67+I67</f>
        <v>4535.26141</v>
      </c>
      <c r="K67" s="10"/>
    </row>
    <row r="68" spans="1:11" s="87" customFormat="1" ht="21" customHeight="1">
      <c r="A68" s="39" t="s">
        <v>530</v>
      </c>
      <c r="B68" s="39" t="s">
        <v>207</v>
      </c>
      <c r="C68" s="61" t="s">
        <v>208</v>
      </c>
      <c r="D68" s="37"/>
      <c r="E68" s="37"/>
      <c r="F68" s="50">
        <f>+F69+F70+F71</f>
        <v>50547.9</v>
      </c>
      <c r="G68" s="50">
        <f>+G69+G70+G71</f>
        <v>0</v>
      </c>
      <c r="H68" s="50">
        <f>+H69+H70+H71</f>
        <v>50547.9</v>
      </c>
      <c r="I68" s="50">
        <f>+I69+I70+I71</f>
        <v>0</v>
      </c>
      <c r="J68" s="50">
        <f>+J69+J70+J71</f>
        <v>50547.9</v>
      </c>
      <c r="K68" s="40"/>
    </row>
    <row r="69" spans="1:11" s="58" customFormat="1" ht="31.5" customHeight="1" hidden="1">
      <c r="A69" s="3" t="s">
        <v>412</v>
      </c>
      <c r="B69" s="3" t="s">
        <v>207</v>
      </c>
      <c r="C69" s="48" t="s">
        <v>301</v>
      </c>
      <c r="D69" s="1" t="s">
        <v>290</v>
      </c>
      <c r="E69" s="1">
        <v>365</v>
      </c>
      <c r="F69" s="51"/>
      <c r="G69" s="51"/>
      <c r="H69" s="51"/>
      <c r="I69" s="51"/>
      <c r="J69" s="51"/>
      <c r="K69" s="8"/>
    </row>
    <row r="70" spans="1:11" s="58" customFormat="1" ht="30.75" customHeight="1">
      <c r="A70" s="3" t="s">
        <v>397</v>
      </c>
      <c r="B70" s="3" t="s">
        <v>207</v>
      </c>
      <c r="C70" s="48" t="s">
        <v>118</v>
      </c>
      <c r="D70" s="1" t="s">
        <v>80</v>
      </c>
      <c r="E70" s="1">
        <v>366</v>
      </c>
      <c r="F70" s="51">
        <v>49547.9</v>
      </c>
      <c r="G70" s="51"/>
      <c r="H70" s="51">
        <f>F70+G70</f>
        <v>49547.9</v>
      </c>
      <c r="I70" s="51"/>
      <c r="J70" s="51">
        <f>H70+I70</f>
        <v>49547.9</v>
      </c>
      <c r="K70" s="8"/>
    </row>
    <row r="71" spans="1:11" s="58" customFormat="1" ht="30.75" customHeight="1">
      <c r="A71" s="3" t="s">
        <v>398</v>
      </c>
      <c r="B71" s="3" t="s">
        <v>207</v>
      </c>
      <c r="C71" s="48" t="s">
        <v>119</v>
      </c>
      <c r="D71" s="1" t="s">
        <v>81</v>
      </c>
      <c r="E71" s="1">
        <v>364</v>
      </c>
      <c r="F71" s="51">
        <v>1000</v>
      </c>
      <c r="G71" s="51"/>
      <c r="H71" s="51">
        <f>F71+G71</f>
        <v>1000</v>
      </c>
      <c r="I71" s="51"/>
      <c r="J71" s="51">
        <f>H71+I71</f>
        <v>1000</v>
      </c>
      <c r="K71" s="8"/>
    </row>
    <row r="72" spans="1:11" s="58" customFormat="1" ht="21" customHeight="1">
      <c r="A72" s="39" t="s">
        <v>399</v>
      </c>
      <c r="B72" s="39" t="s">
        <v>252</v>
      </c>
      <c r="C72" s="62" t="s">
        <v>251</v>
      </c>
      <c r="D72" s="38"/>
      <c r="E72" s="38"/>
      <c r="F72" s="50">
        <f>F73+F74+F79+F77</f>
        <v>39575</v>
      </c>
      <c r="G72" s="50">
        <f>G73+G74+G79+G77+G76+G78</f>
        <v>1991.80835</v>
      </c>
      <c r="H72" s="50">
        <f>H73+H74+H79+H77+H76+H78</f>
        <v>41566.80835</v>
      </c>
      <c r="I72" s="50">
        <f>I73+I79+I77+I76+I78+I74+I75</f>
        <v>389.8</v>
      </c>
      <c r="J72" s="50">
        <f>J73+J79+J77+J76+J78+J74+J75</f>
        <v>41956.60835</v>
      </c>
      <c r="K72" s="8"/>
    </row>
    <row r="73" spans="1:11" s="58" customFormat="1" ht="30" customHeight="1">
      <c r="A73" s="56" t="s">
        <v>400</v>
      </c>
      <c r="B73" s="56" t="s">
        <v>252</v>
      </c>
      <c r="C73" s="63" t="s">
        <v>120</v>
      </c>
      <c r="D73" s="33" t="s">
        <v>254</v>
      </c>
      <c r="E73" s="56" t="s">
        <v>280</v>
      </c>
      <c r="F73" s="54">
        <f>14114.2-339.5</f>
        <v>13774.7</v>
      </c>
      <c r="G73" s="54"/>
      <c r="H73" s="54">
        <f>F73+G73</f>
        <v>13774.7</v>
      </c>
      <c r="I73" s="54">
        <v>193.8</v>
      </c>
      <c r="J73" s="54">
        <f aca="true" t="shared" si="4" ref="J73:J79">H73+I73</f>
        <v>13968.5</v>
      </c>
      <c r="K73" s="100" t="s">
        <v>50</v>
      </c>
    </row>
    <row r="74" spans="1:11" s="58" customFormat="1" ht="32.25" customHeight="1">
      <c r="A74" s="56" t="s">
        <v>401</v>
      </c>
      <c r="B74" s="56" t="s">
        <v>252</v>
      </c>
      <c r="C74" s="63" t="s">
        <v>520</v>
      </c>
      <c r="D74" s="33" t="s">
        <v>254</v>
      </c>
      <c r="E74" s="56" t="s">
        <v>280</v>
      </c>
      <c r="F74" s="54">
        <v>14758.4</v>
      </c>
      <c r="G74" s="54">
        <v>19.03951</v>
      </c>
      <c r="H74" s="54">
        <f>F74+G74</f>
        <v>14777.43951</v>
      </c>
      <c r="I74" s="54">
        <v>196</v>
      </c>
      <c r="J74" s="54">
        <f t="shared" si="4"/>
        <v>14973.43951</v>
      </c>
      <c r="K74" s="100" t="s">
        <v>50</v>
      </c>
    </row>
    <row r="75" spans="1:11" s="58" customFormat="1" ht="43.5" customHeight="1">
      <c r="A75" s="56" t="s">
        <v>402</v>
      </c>
      <c r="B75" s="56" t="s">
        <v>252</v>
      </c>
      <c r="C75" s="63" t="s">
        <v>45</v>
      </c>
      <c r="D75" s="98" t="s">
        <v>260</v>
      </c>
      <c r="E75" s="56" t="s">
        <v>193</v>
      </c>
      <c r="F75" s="54"/>
      <c r="G75" s="54"/>
      <c r="H75" s="54"/>
      <c r="I75" s="54">
        <v>4773.505</v>
      </c>
      <c r="J75" s="54">
        <f t="shared" si="4"/>
        <v>4773.505</v>
      </c>
      <c r="K75" s="76" t="s">
        <v>2</v>
      </c>
    </row>
    <row r="76" spans="1:11" s="58" customFormat="1" ht="42.75" customHeight="1" hidden="1">
      <c r="A76" s="3"/>
      <c r="B76" s="3" t="s">
        <v>252</v>
      </c>
      <c r="C76" s="55" t="s">
        <v>597</v>
      </c>
      <c r="D76" s="1" t="s">
        <v>260</v>
      </c>
      <c r="E76" s="3" t="s">
        <v>599</v>
      </c>
      <c r="F76" s="51">
        <v>0</v>
      </c>
      <c r="G76" s="51">
        <v>4773.505</v>
      </c>
      <c r="H76" s="51">
        <f>F76+G76</f>
        <v>4773.505</v>
      </c>
      <c r="I76" s="51">
        <v>-4773.505</v>
      </c>
      <c r="J76" s="51">
        <f t="shared" si="4"/>
        <v>0</v>
      </c>
      <c r="K76" s="88"/>
    </row>
    <row r="77" spans="1:11" s="58" customFormat="1" ht="25.5" customHeight="1">
      <c r="A77" s="3" t="s">
        <v>403</v>
      </c>
      <c r="B77" s="3" t="s">
        <v>252</v>
      </c>
      <c r="C77" s="55" t="s">
        <v>120</v>
      </c>
      <c r="D77" s="1" t="s">
        <v>260</v>
      </c>
      <c r="E77" s="3" t="s">
        <v>253</v>
      </c>
      <c r="F77" s="51">
        <f>3550+3179.1+1312.8</f>
        <v>8041.9</v>
      </c>
      <c r="G77" s="51">
        <f>-4305.33616-480-115.4</f>
        <v>-4900.73616</v>
      </c>
      <c r="H77" s="51">
        <f>F77+G77</f>
        <v>3141.16384</v>
      </c>
      <c r="I77" s="51"/>
      <c r="J77" s="51">
        <f t="shared" si="4"/>
        <v>3141.16384</v>
      </c>
      <c r="K77" s="88"/>
    </row>
    <row r="78" spans="1:11" s="58" customFormat="1" ht="36" customHeight="1">
      <c r="A78" s="3" t="s">
        <v>404</v>
      </c>
      <c r="B78" s="3" t="s">
        <v>252</v>
      </c>
      <c r="C78" s="55" t="s">
        <v>612</v>
      </c>
      <c r="D78" s="1" t="s">
        <v>260</v>
      </c>
      <c r="E78" s="3" t="s">
        <v>253</v>
      </c>
      <c r="F78" s="51">
        <v>0</v>
      </c>
      <c r="G78" s="51">
        <v>2100</v>
      </c>
      <c r="H78" s="51">
        <f>F78+G78</f>
        <v>2100</v>
      </c>
      <c r="I78" s="51"/>
      <c r="J78" s="51">
        <f t="shared" si="4"/>
        <v>2100</v>
      </c>
      <c r="K78" s="88"/>
    </row>
    <row r="79" spans="1:11" s="58" customFormat="1" ht="31.5">
      <c r="A79" s="3" t="s">
        <v>405</v>
      </c>
      <c r="B79" s="3" t="s">
        <v>252</v>
      </c>
      <c r="C79" s="48" t="s">
        <v>525</v>
      </c>
      <c r="D79" s="33" t="s">
        <v>25</v>
      </c>
      <c r="E79" s="3" t="s">
        <v>524</v>
      </c>
      <c r="F79" s="51">
        <v>3000</v>
      </c>
      <c r="G79" s="51"/>
      <c r="H79" s="51">
        <f>F79+G79</f>
        <v>3000</v>
      </c>
      <c r="I79" s="51"/>
      <c r="J79" s="51">
        <f t="shared" si="4"/>
        <v>3000</v>
      </c>
      <c r="K79" s="10"/>
    </row>
    <row r="80" spans="1:11" s="58" customFormat="1" ht="21" customHeight="1">
      <c r="A80" s="6" t="s">
        <v>406</v>
      </c>
      <c r="B80" s="6" t="s">
        <v>209</v>
      </c>
      <c r="C80" s="60" t="s">
        <v>184</v>
      </c>
      <c r="D80" s="7"/>
      <c r="E80" s="7"/>
      <c r="F80" s="49">
        <f>F81+F90</f>
        <v>723537.82143</v>
      </c>
      <c r="G80" s="49">
        <f>G81+G90</f>
        <v>74383.37761</v>
      </c>
      <c r="H80" s="49">
        <f>H81+H90</f>
        <v>797921.19904</v>
      </c>
      <c r="I80" s="49">
        <f>I81+I90</f>
        <v>-1729.5</v>
      </c>
      <c r="J80" s="49">
        <f>J81+J90</f>
        <v>796191.69904</v>
      </c>
      <c r="K80" s="79"/>
    </row>
    <row r="81" spans="1:11" s="87" customFormat="1" ht="21.75" customHeight="1">
      <c r="A81" s="39" t="s">
        <v>407</v>
      </c>
      <c r="B81" s="39" t="s">
        <v>210</v>
      </c>
      <c r="C81" s="61" t="s">
        <v>183</v>
      </c>
      <c r="D81" s="37"/>
      <c r="E81" s="37"/>
      <c r="F81" s="53">
        <f>F86+F85+F87+F84+F88+F89+F82+F83</f>
        <v>129455.5</v>
      </c>
      <c r="G81" s="53">
        <f>G86+G85+G87+G84+G88+G89+G82+G83</f>
        <v>21203.16854</v>
      </c>
      <c r="H81" s="53">
        <f>H86+H85+H87+H84+H88+H89+H82+H83</f>
        <v>150658.66854</v>
      </c>
      <c r="I81" s="53">
        <f>I86+I85+I87+I84+I88+I89+I82+I83</f>
        <v>-1729.5</v>
      </c>
      <c r="J81" s="53">
        <f>J86+J85+J87+J84+J88+J89+J82+J83</f>
        <v>148929.16854</v>
      </c>
      <c r="K81" s="79"/>
    </row>
    <row r="82" spans="1:11" s="87" customFormat="1" ht="54" customHeight="1">
      <c r="A82" s="3" t="s">
        <v>158</v>
      </c>
      <c r="B82" s="3" t="s">
        <v>210</v>
      </c>
      <c r="C82" s="55" t="s">
        <v>154</v>
      </c>
      <c r="D82" s="1" t="s">
        <v>149</v>
      </c>
      <c r="E82" s="1">
        <v>214</v>
      </c>
      <c r="F82" s="51">
        <v>16726</v>
      </c>
      <c r="G82" s="51">
        <v>16223.79075</v>
      </c>
      <c r="H82" s="51">
        <f aca="true" t="shared" si="5" ref="H82:H89">F82+G82</f>
        <v>32949.79075</v>
      </c>
      <c r="I82" s="51"/>
      <c r="J82" s="51">
        <f aca="true" t="shared" si="6" ref="J82:J89">H82+I82</f>
        <v>32949.79075</v>
      </c>
      <c r="K82" s="83"/>
    </row>
    <row r="83" spans="1:11" s="87" customFormat="1" ht="53.25" customHeight="1">
      <c r="A83" s="3" t="s">
        <v>408</v>
      </c>
      <c r="B83" s="3" t="s">
        <v>210</v>
      </c>
      <c r="C83" s="55" t="s">
        <v>89</v>
      </c>
      <c r="D83" s="1" t="s">
        <v>90</v>
      </c>
      <c r="E83" s="1">
        <v>214</v>
      </c>
      <c r="F83" s="51">
        <v>108700</v>
      </c>
      <c r="G83" s="51">
        <v>4938</v>
      </c>
      <c r="H83" s="51">
        <f t="shared" si="5"/>
        <v>113638</v>
      </c>
      <c r="I83" s="51"/>
      <c r="J83" s="51">
        <f t="shared" si="6"/>
        <v>113638</v>
      </c>
      <c r="K83" s="83"/>
    </row>
    <row r="84" spans="1:11" s="5" customFormat="1" ht="32.25" customHeight="1">
      <c r="A84" s="3" t="s">
        <v>409</v>
      </c>
      <c r="B84" s="3" t="s">
        <v>210</v>
      </c>
      <c r="C84" s="48" t="s">
        <v>27</v>
      </c>
      <c r="D84" s="1" t="s">
        <v>598</v>
      </c>
      <c r="E84" s="1">
        <v>214</v>
      </c>
      <c r="F84" s="51">
        <v>0</v>
      </c>
      <c r="G84" s="51">
        <f>0.55035+0.00021-0.00077</f>
        <v>0.54979</v>
      </c>
      <c r="H84" s="51">
        <f t="shared" si="5"/>
        <v>0.54979</v>
      </c>
      <c r="I84" s="51"/>
      <c r="J84" s="51">
        <f t="shared" si="6"/>
        <v>0.54979</v>
      </c>
      <c r="K84" s="83"/>
    </row>
    <row r="85" spans="1:11" s="5" customFormat="1" ht="31.5">
      <c r="A85" s="3" t="s">
        <v>410</v>
      </c>
      <c r="B85" s="3" t="s">
        <v>210</v>
      </c>
      <c r="C85" s="48" t="s">
        <v>121</v>
      </c>
      <c r="D85" s="1" t="s">
        <v>261</v>
      </c>
      <c r="E85" s="1">
        <v>410</v>
      </c>
      <c r="F85" s="51">
        <v>2300</v>
      </c>
      <c r="G85" s="51"/>
      <c r="H85" s="51">
        <f t="shared" si="5"/>
        <v>2300</v>
      </c>
      <c r="I85" s="51"/>
      <c r="J85" s="51">
        <f t="shared" si="6"/>
        <v>2300</v>
      </c>
      <c r="K85" s="10"/>
    </row>
    <row r="86" spans="1:11" s="5" customFormat="1" ht="39.75" customHeight="1">
      <c r="A86" s="3" t="s">
        <v>411</v>
      </c>
      <c r="B86" s="3" t="s">
        <v>210</v>
      </c>
      <c r="C86" s="55" t="s">
        <v>591</v>
      </c>
      <c r="D86" s="1" t="s">
        <v>261</v>
      </c>
      <c r="E86" s="1">
        <v>410</v>
      </c>
      <c r="F86" s="51">
        <v>0</v>
      </c>
      <c r="G86" s="51">
        <v>40.828</v>
      </c>
      <c r="H86" s="51">
        <f t="shared" si="5"/>
        <v>40.828</v>
      </c>
      <c r="I86" s="51"/>
      <c r="J86" s="51">
        <f t="shared" si="6"/>
        <v>40.828</v>
      </c>
      <c r="K86" s="10"/>
    </row>
    <row r="87" spans="1:11" s="5" customFormat="1" ht="31.5" hidden="1">
      <c r="A87" s="3" t="s">
        <v>423</v>
      </c>
      <c r="B87" s="3" t="s">
        <v>210</v>
      </c>
      <c r="C87" s="48" t="s">
        <v>509</v>
      </c>
      <c r="D87" s="1" t="s">
        <v>505</v>
      </c>
      <c r="E87" s="1">
        <v>214</v>
      </c>
      <c r="F87" s="51"/>
      <c r="G87" s="51"/>
      <c r="H87" s="51">
        <f t="shared" si="5"/>
        <v>0</v>
      </c>
      <c r="I87" s="51"/>
      <c r="J87" s="51">
        <f t="shared" si="6"/>
        <v>0</v>
      </c>
      <c r="K87" s="10"/>
    </row>
    <row r="88" spans="1:11" s="5" customFormat="1" ht="0.75" customHeight="1" hidden="1">
      <c r="A88" s="56" t="s">
        <v>412</v>
      </c>
      <c r="B88" s="56" t="s">
        <v>210</v>
      </c>
      <c r="C88" s="68" t="s">
        <v>526</v>
      </c>
      <c r="D88" s="33" t="s">
        <v>156</v>
      </c>
      <c r="E88" s="33">
        <v>661</v>
      </c>
      <c r="F88" s="54">
        <v>1000</v>
      </c>
      <c r="G88" s="54"/>
      <c r="H88" s="54">
        <f t="shared" si="5"/>
        <v>1000</v>
      </c>
      <c r="I88" s="54">
        <v>-1000</v>
      </c>
      <c r="J88" s="54">
        <f t="shared" si="6"/>
        <v>0</v>
      </c>
      <c r="K88" s="116" t="s">
        <v>64</v>
      </c>
    </row>
    <row r="89" spans="1:11" s="5" customFormat="1" ht="78" customHeight="1" hidden="1">
      <c r="A89" s="56" t="s">
        <v>413</v>
      </c>
      <c r="B89" s="56" t="s">
        <v>210</v>
      </c>
      <c r="C89" s="73" t="s">
        <v>546</v>
      </c>
      <c r="D89" s="33" t="s">
        <v>157</v>
      </c>
      <c r="E89" s="33">
        <v>410</v>
      </c>
      <c r="F89" s="54">
        <v>729.5</v>
      </c>
      <c r="G89" s="54"/>
      <c r="H89" s="54">
        <f t="shared" si="5"/>
        <v>729.5</v>
      </c>
      <c r="I89" s="54">
        <v>-729.5</v>
      </c>
      <c r="J89" s="54">
        <f t="shared" si="6"/>
        <v>0</v>
      </c>
      <c r="K89" s="118"/>
    </row>
    <row r="90" spans="1:11" s="86" customFormat="1" ht="21.75" customHeight="1">
      <c r="A90" s="39" t="s">
        <v>75</v>
      </c>
      <c r="B90" s="39" t="s">
        <v>211</v>
      </c>
      <c r="C90" s="61" t="s">
        <v>177</v>
      </c>
      <c r="D90" s="37"/>
      <c r="E90" s="37"/>
      <c r="F90" s="50">
        <f>F91+F92+F95+F101+F104+F105+F93+F106+F107+F108+F111+F102+F103</f>
        <v>594082.32143</v>
      </c>
      <c r="G90" s="50">
        <f>G91+G92+G95+G101+G104+G105+G93+G106+G107+G108+G111+G102+G103+G94</f>
        <v>53180.20907</v>
      </c>
      <c r="H90" s="50">
        <f>H91+H92+H95+H101+H104+H105+H93+H106+H107+H108+H111+H102+H103+H94</f>
        <v>647262.5305</v>
      </c>
      <c r="I90" s="50">
        <f>I91+I92+I95+I101+I104+I105+I93+I106+I107+I108+I111+I102+I103+I94+I96+I97+I98+I99+I100+I109+I110</f>
        <v>0</v>
      </c>
      <c r="J90" s="50">
        <f>J91+J92+J95+J101+J104+J105+J93+J106+J107+J108+J111+J102+J103+J94+J96+J97+J98+J99+J100+J109+J110</f>
        <v>647262.5305</v>
      </c>
      <c r="K90" s="40"/>
    </row>
    <row r="91" spans="1:11" s="5" customFormat="1" ht="46.5" customHeight="1">
      <c r="A91" s="3" t="s">
        <v>412</v>
      </c>
      <c r="B91" s="3" t="s">
        <v>211</v>
      </c>
      <c r="C91" s="55" t="s">
        <v>154</v>
      </c>
      <c r="D91" s="1" t="s">
        <v>150</v>
      </c>
      <c r="E91" s="1">
        <v>411</v>
      </c>
      <c r="F91" s="51">
        <v>71170.32143</v>
      </c>
      <c r="G91" s="51">
        <v>39355.10607</v>
      </c>
      <c r="H91" s="51">
        <f>F91+G91</f>
        <v>110525.4275</v>
      </c>
      <c r="I91" s="51"/>
      <c r="J91" s="51">
        <f aca="true" t="shared" si="7" ref="J91:J111">H91+I91</f>
        <v>110525.4275</v>
      </c>
      <c r="K91" s="83"/>
    </row>
    <row r="92" spans="1:11" s="5" customFormat="1" ht="51" customHeight="1">
      <c r="A92" s="3" t="s">
        <v>413</v>
      </c>
      <c r="B92" s="3" t="s">
        <v>211</v>
      </c>
      <c r="C92" s="55" t="s">
        <v>543</v>
      </c>
      <c r="D92" s="1" t="s">
        <v>147</v>
      </c>
      <c r="E92" s="1">
        <v>411</v>
      </c>
      <c r="F92" s="51">
        <f>408790-108700-11000-4400-42350-38400-10500-17750-1250-8000-22100-1000</f>
        <v>143340</v>
      </c>
      <c r="G92" s="51">
        <v>8119.2</v>
      </c>
      <c r="H92" s="51">
        <f>F92+G92</f>
        <v>151459.2</v>
      </c>
      <c r="I92" s="51"/>
      <c r="J92" s="51">
        <f t="shared" si="7"/>
        <v>151459.2</v>
      </c>
      <c r="K92" s="83"/>
    </row>
    <row r="93" spans="1:11" s="5" customFormat="1" ht="47.25">
      <c r="A93" s="3" t="s">
        <v>414</v>
      </c>
      <c r="B93" s="3" t="s">
        <v>211</v>
      </c>
      <c r="C93" s="55" t="s">
        <v>154</v>
      </c>
      <c r="D93" s="1" t="s">
        <v>155</v>
      </c>
      <c r="E93" s="1">
        <v>412</v>
      </c>
      <c r="F93" s="51">
        <v>10130</v>
      </c>
      <c r="G93" s="51">
        <v>4671.80187</v>
      </c>
      <c r="H93" s="51">
        <f>F93+G93</f>
        <v>14801.80187</v>
      </c>
      <c r="I93" s="51"/>
      <c r="J93" s="51">
        <f t="shared" si="7"/>
        <v>14801.80187</v>
      </c>
      <c r="K93" s="83"/>
    </row>
    <row r="94" spans="1:11" s="5" customFormat="1" ht="37.5" customHeight="1">
      <c r="A94" s="3" t="s">
        <v>415</v>
      </c>
      <c r="B94" s="3" t="s">
        <v>211</v>
      </c>
      <c r="C94" s="48" t="s">
        <v>28</v>
      </c>
      <c r="D94" s="1" t="s">
        <v>611</v>
      </c>
      <c r="E94" s="1">
        <v>411</v>
      </c>
      <c r="F94" s="51">
        <v>0</v>
      </c>
      <c r="G94" s="51">
        <v>0.00077</v>
      </c>
      <c r="H94" s="51">
        <f>F94+G94</f>
        <v>0.00077</v>
      </c>
      <c r="I94" s="51"/>
      <c r="J94" s="51">
        <f t="shared" si="7"/>
        <v>0.00077</v>
      </c>
      <c r="K94" s="83"/>
    </row>
    <row r="95" spans="1:11" s="5" customFormat="1" ht="36" customHeight="1" hidden="1">
      <c r="A95" s="56" t="s">
        <v>161</v>
      </c>
      <c r="B95" s="56" t="s">
        <v>211</v>
      </c>
      <c r="C95" s="63" t="s">
        <v>122</v>
      </c>
      <c r="D95" s="33" t="s">
        <v>82</v>
      </c>
      <c r="E95" s="33">
        <v>412</v>
      </c>
      <c r="F95" s="54">
        <f>96410-1000+38900-400</f>
        <v>133910</v>
      </c>
      <c r="G95" s="54">
        <f>2709.39874-2100</f>
        <v>609.39874</v>
      </c>
      <c r="H95" s="54">
        <f>F95+G95</f>
        <v>134519.39874</v>
      </c>
      <c r="I95" s="54">
        <f>-20029.39874-20250-71940-16700-5600</f>
        <v>-134519.39874</v>
      </c>
      <c r="J95" s="54">
        <f t="shared" si="7"/>
        <v>0</v>
      </c>
      <c r="K95" s="116" t="s">
        <v>64</v>
      </c>
    </row>
    <row r="96" spans="1:11" s="5" customFormat="1" ht="30.75" customHeight="1">
      <c r="A96" s="56" t="s">
        <v>159</v>
      </c>
      <c r="B96" s="56" t="s">
        <v>211</v>
      </c>
      <c r="C96" s="63" t="s">
        <v>122</v>
      </c>
      <c r="D96" s="33" t="s">
        <v>617</v>
      </c>
      <c r="E96" s="33">
        <v>412</v>
      </c>
      <c r="F96" s="54"/>
      <c r="G96" s="54"/>
      <c r="H96" s="54"/>
      <c r="I96" s="54">
        <v>20029.39874</v>
      </c>
      <c r="J96" s="54">
        <f t="shared" si="7"/>
        <v>20029.39874</v>
      </c>
      <c r="K96" s="117"/>
    </row>
    <row r="97" spans="1:11" s="5" customFormat="1" ht="27.75" customHeight="1">
      <c r="A97" s="56" t="s">
        <v>416</v>
      </c>
      <c r="B97" s="56" t="s">
        <v>211</v>
      </c>
      <c r="C97" s="63" t="s">
        <v>618</v>
      </c>
      <c r="D97" s="33" t="s">
        <v>617</v>
      </c>
      <c r="E97" s="33">
        <v>806</v>
      </c>
      <c r="F97" s="54"/>
      <c r="G97" s="54"/>
      <c r="H97" s="54"/>
      <c r="I97" s="54">
        <v>20250</v>
      </c>
      <c r="J97" s="54">
        <f t="shared" si="7"/>
        <v>20250</v>
      </c>
      <c r="K97" s="117"/>
    </row>
    <row r="98" spans="1:11" s="5" customFormat="1" ht="32.25" customHeight="1">
      <c r="A98" s="56" t="s">
        <v>160</v>
      </c>
      <c r="B98" s="56" t="s">
        <v>211</v>
      </c>
      <c r="C98" s="63" t="s">
        <v>619</v>
      </c>
      <c r="D98" s="33" t="s">
        <v>617</v>
      </c>
      <c r="E98" s="33">
        <v>807</v>
      </c>
      <c r="F98" s="54"/>
      <c r="G98" s="54"/>
      <c r="H98" s="54"/>
      <c r="I98" s="54">
        <v>71940</v>
      </c>
      <c r="J98" s="54">
        <f t="shared" si="7"/>
        <v>71940</v>
      </c>
      <c r="K98" s="117"/>
    </row>
    <row r="99" spans="1:11" s="5" customFormat="1" ht="30.75" customHeight="1">
      <c r="A99" s="56" t="s">
        <v>161</v>
      </c>
      <c r="B99" s="56" t="s">
        <v>211</v>
      </c>
      <c r="C99" s="63" t="s">
        <v>620</v>
      </c>
      <c r="D99" s="33" t="s">
        <v>617</v>
      </c>
      <c r="E99" s="33">
        <v>808</v>
      </c>
      <c r="F99" s="54"/>
      <c r="G99" s="54"/>
      <c r="H99" s="54"/>
      <c r="I99" s="54">
        <v>16700</v>
      </c>
      <c r="J99" s="54">
        <f t="shared" si="7"/>
        <v>16700</v>
      </c>
      <c r="K99" s="117"/>
    </row>
    <row r="100" spans="1:11" s="5" customFormat="1" ht="38.25" customHeight="1">
      <c r="A100" s="56" t="s">
        <v>417</v>
      </c>
      <c r="B100" s="56" t="s">
        <v>211</v>
      </c>
      <c r="C100" s="63" t="s">
        <v>621</v>
      </c>
      <c r="D100" s="33" t="s">
        <v>617</v>
      </c>
      <c r="E100" s="33">
        <v>809</v>
      </c>
      <c r="F100" s="54"/>
      <c r="G100" s="54"/>
      <c r="H100" s="54"/>
      <c r="I100" s="54">
        <v>5600</v>
      </c>
      <c r="J100" s="54">
        <f t="shared" si="7"/>
        <v>5600</v>
      </c>
      <c r="K100" s="118"/>
    </row>
    <row r="101" spans="1:11" s="5" customFormat="1" ht="33.75" customHeight="1">
      <c r="A101" s="3" t="s">
        <v>418</v>
      </c>
      <c r="B101" s="3" t="s">
        <v>211</v>
      </c>
      <c r="C101" s="64" t="s">
        <v>29</v>
      </c>
      <c r="D101" s="1" t="s">
        <v>262</v>
      </c>
      <c r="E101" s="3" t="s">
        <v>335</v>
      </c>
      <c r="F101" s="51">
        <v>0</v>
      </c>
      <c r="G101" s="51" t="s">
        <v>577</v>
      </c>
      <c r="H101" s="51">
        <f aca="true" t="shared" si="8" ref="H101:H111">F101+G101</f>
        <v>939.70162</v>
      </c>
      <c r="I101" s="51"/>
      <c r="J101" s="51">
        <f t="shared" si="7"/>
        <v>939.70162</v>
      </c>
      <c r="K101" s="10"/>
    </row>
    <row r="102" spans="1:11" s="5" customFormat="1" ht="47.25">
      <c r="A102" s="3" t="s">
        <v>514</v>
      </c>
      <c r="B102" s="3" t="s">
        <v>211</v>
      </c>
      <c r="C102" s="55" t="s">
        <v>543</v>
      </c>
      <c r="D102" s="1" t="s">
        <v>147</v>
      </c>
      <c r="E102" s="1">
        <v>412</v>
      </c>
      <c r="F102" s="51">
        <v>12000</v>
      </c>
      <c r="G102" s="51">
        <v>-1415</v>
      </c>
      <c r="H102" s="51">
        <f t="shared" si="8"/>
        <v>10585</v>
      </c>
      <c r="I102" s="51"/>
      <c r="J102" s="51">
        <f t="shared" si="7"/>
        <v>10585</v>
      </c>
      <c r="K102" s="83"/>
    </row>
    <row r="103" spans="1:11" s="5" customFormat="1" ht="47.25">
      <c r="A103" s="3" t="s">
        <v>419</v>
      </c>
      <c r="B103" s="3" t="s">
        <v>211</v>
      </c>
      <c r="C103" s="55" t="s">
        <v>543</v>
      </c>
      <c r="D103" s="1" t="s">
        <v>91</v>
      </c>
      <c r="E103" s="1">
        <v>197</v>
      </c>
      <c r="F103" s="51">
        <v>4400</v>
      </c>
      <c r="G103" s="51">
        <v>900</v>
      </c>
      <c r="H103" s="51">
        <f t="shared" si="8"/>
        <v>5300</v>
      </c>
      <c r="I103" s="51"/>
      <c r="J103" s="51">
        <f t="shared" si="7"/>
        <v>5300</v>
      </c>
      <c r="K103" s="83"/>
    </row>
    <row r="104" spans="1:11" s="5" customFormat="1" ht="46.5" customHeight="1">
      <c r="A104" s="3" t="s">
        <v>420</v>
      </c>
      <c r="B104" s="3" t="s">
        <v>211</v>
      </c>
      <c r="C104" s="48" t="s">
        <v>88</v>
      </c>
      <c r="D104" s="1" t="s">
        <v>564</v>
      </c>
      <c r="E104" s="3" t="s">
        <v>279</v>
      </c>
      <c r="F104" s="51">
        <v>230</v>
      </c>
      <c r="G104" s="51"/>
      <c r="H104" s="51">
        <f t="shared" si="8"/>
        <v>230</v>
      </c>
      <c r="I104" s="51"/>
      <c r="J104" s="51">
        <f t="shared" si="7"/>
        <v>230</v>
      </c>
      <c r="K104" s="8"/>
    </row>
    <row r="105" spans="1:11" s="5" customFormat="1" ht="48" customHeight="1">
      <c r="A105" s="3" t="s">
        <v>421</v>
      </c>
      <c r="B105" s="3" t="s">
        <v>211</v>
      </c>
      <c r="C105" s="48" t="s">
        <v>547</v>
      </c>
      <c r="D105" s="1" t="s">
        <v>295</v>
      </c>
      <c r="E105" s="3" t="s">
        <v>279</v>
      </c>
      <c r="F105" s="51">
        <v>902</v>
      </c>
      <c r="G105" s="51"/>
      <c r="H105" s="51">
        <f t="shared" si="8"/>
        <v>902</v>
      </c>
      <c r="I105" s="51"/>
      <c r="J105" s="51">
        <f t="shared" si="7"/>
        <v>902</v>
      </c>
      <c r="K105" s="8"/>
    </row>
    <row r="106" spans="1:11" s="5" customFormat="1" ht="43.5" customHeight="1" hidden="1">
      <c r="A106" s="3" t="s">
        <v>426</v>
      </c>
      <c r="B106" s="3" t="s">
        <v>211</v>
      </c>
      <c r="C106" s="55" t="s">
        <v>123</v>
      </c>
      <c r="D106" s="1" t="s">
        <v>83</v>
      </c>
      <c r="E106" s="3" t="s">
        <v>279</v>
      </c>
      <c r="F106" s="51">
        <f>218000-39800</f>
        <v>178200</v>
      </c>
      <c r="G106" s="51"/>
      <c r="H106" s="51">
        <f t="shared" si="8"/>
        <v>178200</v>
      </c>
      <c r="I106" s="51">
        <v>-178200</v>
      </c>
      <c r="J106" s="51">
        <f t="shared" si="7"/>
        <v>0</v>
      </c>
      <c r="K106" s="14"/>
    </row>
    <row r="107" spans="1:11" s="5" customFormat="1" ht="30" customHeight="1" hidden="1">
      <c r="A107" s="3" t="s">
        <v>160</v>
      </c>
      <c r="B107" s="3" t="s">
        <v>211</v>
      </c>
      <c r="C107" s="55" t="s">
        <v>173</v>
      </c>
      <c r="D107" s="1" t="s">
        <v>262</v>
      </c>
      <c r="E107" s="3" t="s">
        <v>279</v>
      </c>
      <c r="F107" s="51"/>
      <c r="G107" s="51">
        <v>-490</v>
      </c>
      <c r="H107" s="51">
        <f t="shared" si="8"/>
        <v>-490</v>
      </c>
      <c r="I107" s="51"/>
      <c r="J107" s="51">
        <f t="shared" si="7"/>
        <v>-490</v>
      </c>
      <c r="K107" s="9"/>
    </row>
    <row r="108" spans="1:11" s="5" customFormat="1" ht="15.75" hidden="1">
      <c r="A108" s="3" t="s">
        <v>161</v>
      </c>
      <c r="B108" s="3" t="s">
        <v>211</v>
      </c>
      <c r="C108" s="55" t="s">
        <v>174</v>
      </c>
      <c r="D108" s="1" t="s">
        <v>262</v>
      </c>
      <c r="E108" s="3" t="s">
        <v>279</v>
      </c>
      <c r="F108" s="51"/>
      <c r="G108" s="51">
        <v>490</v>
      </c>
      <c r="H108" s="51">
        <f t="shared" si="8"/>
        <v>490</v>
      </c>
      <c r="I108" s="51"/>
      <c r="J108" s="51">
        <f t="shared" si="7"/>
        <v>490</v>
      </c>
      <c r="K108" s="9"/>
    </row>
    <row r="109" spans="1:11" s="5" customFormat="1" ht="47.25">
      <c r="A109" s="56" t="s">
        <v>422</v>
      </c>
      <c r="B109" s="56" t="s">
        <v>211</v>
      </c>
      <c r="C109" s="63" t="s">
        <v>4</v>
      </c>
      <c r="D109" s="33" t="s">
        <v>83</v>
      </c>
      <c r="E109" s="56" t="s">
        <v>47</v>
      </c>
      <c r="F109" s="54">
        <f>218000-39800</f>
        <v>178200</v>
      </c>
      <c r="G109" s="54"/>
      <c r="H109" s="54">
        <v>0</v>
      </c>
      <c r="I109" s="54">
        <v>18000</v>
      </c>
      <c r="J109" s="54">
        <f>H109+I109</f>
        <v>18000</v>
      </c>
      <c r="K109" s="119" t="s">
        <v>64</v>
      </c>
    </row>
    <row r="110" spans="1:11" s="5" customFormat="1" ht="47.25">
      <c r="A110" s="56" t="s">
        <v>423</v>
      </c>
      <c r="B110" s="56" t="s">
        <v>211</v>
      </c>
      <c r="C110" s="63" t="s">
        <v>5</v>
      </c>
      <c r="D110" s="33" t="s">
        <v>83</v>
      </c>
      <c r="E110" s="56" t="s">
        <v>46</v>
      </c>
      <c r="F110" s="54">
        <f>218000-39800</f>
        <v>178200</v>
      </c>
      <c r="G110" s="54"/>
      <c r="H110" s="54">
        <v>0</v>
      </c>
      <c r="I110" s="54">
        <v>160200</v>
      </c>
      <c r="J110" s="54">
        <f>H110+I110</f>
        <v>160200</v>
      </c>
      <c r="K110" s="120"/>
    </row>
    <row r="111" spans="1:11" s="5" customFormat="1" ht="191.25" customHeight="1">
      <c r="A111" s="3" t="s">
        <v>424</v>
      </c>
      <c r="B111" s="3" t="s">
        <v>211</v>
      </c>
      <c r="C111" s="65" t="s">
        <v>548</v>
      </c>
      <c r="D111" s="1" t="s">
        <v>84</v>
      </c>
      <c r="E111" s="56" t="s">
        <v>46</v>
      </c>
      <c r="F111" s="51">
        <v>39800</v>
      </c>
      <c r="G111" s="51"/>
      <c r="H111" s="51">
        <f t="shared" si="8"/>
        <v>39800</v>
      </c>
      <c r="I111" s="51"/>
      <c r="J111" s="51">
        <f t="shared" si="7"/>
        <v>39800</v>
      </c>
      <c r="K111" s="9"/>
    </row>
    <row r="112" spans="1:11" s="58" customFormat="1" ht="21" customHeight="1">
      <c r="A112" s="6" t="s">
        <v>425</v>
      </c>
      <c r="B112" s="6" t="s">
        <v>291</v>
      </c>
      <c r="C112" s="66" t="s">
        <v>292</v>
      </c>
      <c r="D112" s="7"/>
      <c r="E112" s="7"/>
      <c r="F112" s="49">
        <f>+F114</f>
        <v>1600</v>
      </c>
      <c r="G112" s="49">
        <f>+G114</f>
        <v>129.93072</v>
      </c>
      <c r="H112" s="49">
        <f>+H114</f>
        <v>1729.93072</v>
      </c>
      <c r="I112" s="49">
        <f>+I114</f>
        <v>0</v>
      </c>
      <c r="J112" s="49">
        <f>+J114</f>
        <v>1729.93072</v>
      </c>
      <c r="K112" s="8"/>
    </row>
    <row r="113" spans="1:11" s="89" customFormat="1" ht="21.75" customHeight="1">
      <c r="A113" s="39" t="s">
        <v>426</v>
      </c>
      <c r="B113" s="39" t="s">
        <v>313</v>
      </c>
      <c r="C113" s="61" t="s">
        <v>314</v>
      </c>
      <c r="D113" s="37"/>
      <c r="E113" s="37"/>
      <c r="F113" s="50">
        <f>F114</f>
        <v>1600</v>
      </c>
      <c r="G113" s="50">
        <f>G114</f>
        <v>129.93072</v>
      </c>
      <c r="H113" s="50">
        <f>H114</f>
        <v>1729.93072</v>
      </c>
      <c r="I113" s="50">
        <f>I114</f>
        <v>0</v>
      </c>
      <c r="J113" s="50">
        <f>J114</f>
        <v>1729.93072</v>
      </c>
      <c r="K113" s="42"/>
    </row>
    <row r="114" spans="1:11" s="58" customFormat="1" ht="63">
      <c r="A114" s="3" t="s">
        <v>427</v>
      </c>
      <c r="B114" s="3" t="s">
        <v>313</v>
      </c>
      <c r="C114" s="48" t="s">
        <v>124</v>
      </c>
      <c r="D114" s="1" t="s">
        <v>315</v>
      </c>
      <c r="E114" s="1">
        <v>443</v>
      </c>
      <c r="F114" s="51">
        <v>1600</v>
      </c>
      <c r="G114" s="51">
        <v>129.93072</v>
      </c>
      <c r="H114" s="51">
        <f>F114+G114</f>
        <v>1729.93072</v>
      </c>
      <c r="I114" s="51"/>
      <c r="J114" s="51">
        <f>H114+I114</f>
        <v>1729.93072</v>
      </c>
      <c r="K114" s="11"/>
    </row>
    <row r="115" spans="1:11" s="58" customFormat="1" ht="21.75" customHeight="1">
      <c r="A115" s="6" t="s">
        <v>428</v>
      </c>
      <c r="B115" s="6" t="s">
        <v>212</v>
      </c>
      <c r="C115" s="60" t="s">
        <v>178</v>
      </c>
      <c r="D115" s="7"/>
      <c r="E115" s="7"/>
      <c r="F115" s="49" t="e">
        <f>F116+F124+F148+F151</f>
        <v>#REF!</v>
      </c>
      <c r="G115" s="49" t="e">
        <f>G116+G124+G148+G151</f>
        <v>#REF!</v>
      </c>
      <c r="H115" s="49">
        <f>H116+H124+H148+H151</f>
        <v>911733.28485</v>
      </c>
      <c r="I115" s="49">
        <f>I116+I124+I148+I151</f>
        <v>15445.426</v>
      </c>
      <c r="J115" s="49">
        <f>J116+J124+J148+J151</f>
        <v>927178.71085</v>
      </c>
      <c r="K115" s="8"/>
    </row>
    <row r="116" spans="1:11" s="87" customFormat="1" ht="21" customHeight="1">
      <c r="A116" s="39" t="s">
        <v>429</v>
      </c>
      <c r="B116" s="39" t="s">
        <v>213</v>
      </c>
      <c r="C116" s="61" t="s">
        <v>185</v>
      </c>
      <c r="D116" s="37"/>
      <c r="E116" s="37"/>
      <c r="F116" s="50">
        <f>F117+F120+F121+F123+F119+F118+F122</f>
        <v>363145.9</v>
      </c>
      <c r="G116" s="50">
        <f>G117+G120+G121+G123+G119+G118+G122</f>
        <v>-58.70902</v>
      </c>
      <c r="H116" s="50">
        <f>H117+H120+H121+H123+H119+H118+H122</f>
        <v>363087.19098</v>
      </c>
      <c r="I116" s="50">
        <f>I117+I120+I121+I123+I119+I118+I122</f>
        <v>4572.82716</v>
      </c>
      <c r="J116" s="50">
        <f>J117+J120+J121+J123+J119+J118+J122</f>
        <v>367660.01814</v>
      </c>
      <c r="K116" s="40"/>
    </row>
    <row r="117" spans="1:11" s="58" customFormat="1" ht="43.5" customHeight="1">
      <c r="A117" s="56" t="s">
        <v>430</v>
      </c>
      <c r="B117" s="56" t="s">
        <v>213</v>
      </c>
      <c r="C117" s="68" t="s">
        <v>125</v>
      </c>
      <c r="D117" s="33" t="s">
        <v>275</v>
      </c>
      <c r="E117" s="33" t="s">
        <v>193</v>
      </c>
      <c r="F117" s="54">
        <v>317696.5</v>
      </c>
      <c r="G117" s="54">
        <v>117.35</v>
      </c>
      <c r="H117" s="54">
        <f aca="true" t="shared" si="9" ref="H117:H123">F117+G117</f>
        <v>317813.85</v>
      </c>
      <c r="I117" s="54">
        <v>4572.9</v>
      </c>
      <c r="J117" s="54">
        <f aca="true" t="shared" si="10" ref="J117:J123">H117+I117</f>
        <v>322386.75</v>
      </c>
      <c r="K117" s="100" t="s">
        <v>50</v>
      </c>
    </row>
    <row r="118" spans="1:11" s="58" customFormat="1" ht="113.25" customHeight="1">
      <c r="A118" s="3" t="s">
        <v>431</v>
      </c>
      <c r="B118" s="3" t="s">
        <v>213</v>
      </c>
      <c r="C118" s="65" t="s">
        <v>549</v>
      </c>
      <c r="D118" s="1" t="s">
        <v>175</v>
      </c>
      <c r="E118" s="1">
        <v>327</v>
      </c>
      <c r="F118" s="51">
        <v>3099.4</v>
      </c>
      <c r="G118" s="51"/>
      <c r="H118" s="51">
        <f t="shared" si="9"/>
        <v>3099.4</v>
      </c>
      <c r="I118" s="51"/>
      <c r="J118" s="51">
        <f t="shared" si="10"/>
        <v>3099.4</v>
      </c>
      <c r="K118" s="8"/>
    </row>
    <row r="119" spans="1:11" s="58" customFormat="1" ht="94.5" hidden="1">
      <c r="A119" s="3" t="s">
        <v>501</v>
      </c>
      <c r="B119" s="3" t="s">
        <v>213</v>
      </c>
      <c r="C119" s="109" t="s">
        <v>592</v>
      </c>
      <c r="D119" s="1" t="s">
        <v>593</v>
      </c>
      <c r="E119" s="1" t="s">
        <v>193</v>
      </c>
      <c r="F119" s="51">
        <v>0</v>
      </c>
      <c r="G119" s="51">
        <v>0.07284</v>
      </c>
      <c r="H119" s="51">
        <f t="shared" si="9"/>
        <v>0.07284</v>
      </c>
      <c r="I119" s="51">
        <v>-0.07284</v>
      </c>
      <c r="J119" s="51">
        <f t="shared" si="10"/>
        <v>0</v>
      </c>
      <c r="K119" s="12" t="s">
        <v>590</v>
      </c>
    </row>
    <row r="120" spans="1:11" s="58" customFormat="1" ht="30.75" customHeight="1">
      <c r="A120" s="3" t="s">
        <v>432</v>
      </c>
      <c r="B120" s="3" t="s">
        <v>213</v>
      </c>
      <c r="C120" s="55" t="s">
        <v>30</v>
      </c>
      <c r="D120" s="1" t="s">
        <v>275</v>
      </c>
      <c r="E120" s="1" t="s">
        <v>193</v>
      </c>
      <c r="F120" s="51">
        <v>0</v>
      </c>
      <c r="G120" s="51">
        <v>921.86814</v>
      </c>
      <c r="H120" s="51">
        <f t="shared" si="9"/>
        <v>921.86814</v>
      </c>
      <c r="I120" s="51"/>
      <c r="J120" s="51">
        <f t="shared" si="10"/>
        <v>921.86814</v>
      </c>
      <c r="K120" s="11"/>
    </row>
    <row r="121" spans="1:11" s="58" customFormat="1" ht="31.5" hidden="1">
      <c r="A121" s="3" t="s">
        <v>453</v>
      </c>
      <c r="B121" s="3" t="s">
        <v>213</v>
      </c>
      <c r="C121" s="55" t="s">
        <v>510</v>
      </c>
      <c r="D121" s="1" t="s">
        <v>354</v>
      </c>
      <c r="E121" s="1" t="s">
        <v>193</v>
      </c>
      <c r="F121" s="51"/>
      <c r="G121" s="51"/>
      <c r="H121" s="51">
        <f t="shared" si="9"/>
        <v>0</v>
      </c>
      <c r="I121" s="51"/>
      <c r="J121" s="51">
        <f t="shared" si="10"/>
        <v>0</v>
      </c>
      <c r="K121" s="10"/>
    </row>
    <row r="122" spans="1:11" s="58" customFormat="1" ht="60.75" customHeight="1">
      <c r="A122" s="3" t="s">
        <v>433</v>
      </c>
      <c r="B122" s="3" t="s">
        <v>213</v>
      </c>
      <c r="C122" s="55" t="s">
        <v>543</v>
      </c>
      <c r="D122" s="1" t="s">
        <v>92</v>
      </c>
      <c r="E122" s="1">
        <v>327</v>
      </c>
      <c r="F122" s="51">
        <v>42350</v>
      </c>
      <c r="G122" s="51">
        <v>-7598</v>
      </c>
      <c r="H122" s="51">
        <f t="shared" si="9"/>
        <v>34752</v>
      </c>
      <c r="I122" s="51"/>
      <c r="J122" s="51">
        <f t="shared" si="10"/>
        <v>34752</v>
      </c>
      <c r="K122" s="83"/>
    </row>
    <row r="123" spans="1:11" s="58" customFormat="1" ht="47.25">
      <c r="A123" s="3" t="s">
        <v>434</v>
      </c>
      <c r="B123" s="3" t="s">
        <v>213</v>
      </c>
      <c r="C123" s="55" t="s">
        <v>154</v>
      </c>
      <c r="D123" s="1" t="s">
        <v>609</v>
      </c>
      <c r="E123" s="1" t="s">
        <v>193</v>
      </c>
      <c r="F123" s="51">
        <v>0</v>
      </c>
      <c r="G123" s="51">
        <v>6500</v>
      </c>
      <c r="H123" s="51">
        <f t="shared" si="9"/>
        <v>6500</v>
      </c>
      <c r="I123" s="51"/>
      <c r="J123" s="51">
        <f t="shared" si="10"/>
        <v>6500</v>
      </c>
      <c r="K123" s="10"/>
    </row>
    <row r="124" spans="1:11" s="87" customFormat="1" ht="18" customHeight="1">
      <c r="A124" s="39" t="s">
        <v>435</v>
      </c>
      <c r="B124" s="39" t="s">
        <v>214</v>
      </c>
      <c r="C124" s="62" t="s">
        <v>186</v>
      </c>
      <c r="D124" s="37"/>
      <c r="E124" s="37"/>
      <c r="F124" s="50" t="e">
        <f>F125+F141+F142+F143+F144+F135+F145+F146+#REF!+F133+F147</f>
        <v>#REF!</v>
      </c>
      <c r="G124" s="50" t="e">
        <f>G125+G141+G142+G143+G144+G135+G145+G146+#REF!+G133+G147+G134</f>
        <v>#REF!</v>
      </c>
      <c r="H124" s="50">
        <f>H125+H141+H142+H143+H144+H135+H145+H146+H133+H147+H134</f>
        <v>496155.19387</v>
      </c>
      <c r="I124" s="50">
        <f>I125+I141+I142+I143+I144+I135+I145+I146+I133+I147+I134</f>
        <v>10257.99884</v>
      </c>
      <c r="J124" s="50">
        <f>J125+J141+J142+J143+J144+J135+J145+J146+J133+J147+J134</f>
        <v>506413.19271</v>
      </c>
      <c r="K124" s="40"/>
    </row>
    <row r="125" spans="1:11" s="58" customFormat="1" ht="21.75" customHeight="1">
      <c r="A125" s="3" t="s">
        <v>436</v>
      </c>
      <c r="B125" s="3" t="s">
        <v>214</v>
      </c>
      <c r="C125" s="55" t="s">
        <v>125</v>
      </c>
      <c r="D125" s="1"/>
      <c r="E125" s="1"/>
      <c r="F125" s="51">
        <f>F127+F128+F131+F136+F138+F139+F129+F130+F126+F137+F132</f>
        <v>403203.1</v>
      </c>
      <c r="G125" s="51">
        <f>G127+G128+G131+G136+G138+G139+G129+G130+G126+G137+G132</f>
        <v>2922.99419</v>
      </c>
      <c r="H125" s="51">
        <f>H127+H128+H131+H136+H138+H139+H129+H130+H126+H137+H132</f>
        <v>406126.09419</v>
      </c>
      <c r="I125" s="51">
        <f>I127+I128+I131+I136+I138+I139+I129+I130+I126+I137+I132+I140</f>
        <v>9446.79884</v>
      </c>
      <c r="J125" s="51">
        <f>J127+J128+J131+J136+J138+J139+J129+J130+J126+J137+J132+J140</f>
        <v>415572.89303</v>
      </c>
      <c r="K125" s="8"/>
    </row>
    <row r="126" spans="1:11" s="58" customFormat="1" ht="15.75" customHeight="1" hidden="1">
      <c r="A126" s="3" t="s">
        <v>457</v>
      </c>
      <c r="B126" s="3" t="s">
        <v>214</v>
      </c>
      <c r="C126" s="55" t="s">
        <v>320</v>
      </c>
      <c r="D126" s="1" t="s">
        <v>316</v>
      </c>
      <c r="E126" s="1">
        <v>327</v>
      </c>
      <c r="F126" s="51"/>
      <c r="G126" s="51"/>
      <c r="H126" s="51"/>
      <c r="I126" s="51"/>
      <c r="J126" s="51"/>
      <c r="K126" s="8"/>
    </row>
    <row r="127" spans="1:11" s="58" customFormat="1" ht="42" customHeight="1">
      <c r="A127" s="56" t="s">
        <v>501</v>
      </c>
      <c r="B127" s="56" t="s">
        <v>214</v>
      </c>
      <c r="C127" s="63" t="s">
        <v>187</v>
      </c>
      <c r="D127" s="33" t="s">
        <v>272</v>
      </c>
      <c r="E127" s="33" t="s">
        <v>193</v>
      </c>
      <c r="F127" s="54">
        <v>78178.1</v>
      </c>
      <c r="G127" s="54"/>
      <c r="H127" s="54">
        <f aca="true" t="shared" si="11" ref="H127:H132">F127+G127</f>
        <v>78178.1</v>
      </c>
      <c r="I127" s="54">
        <v>450.7</v>
      </c>
      <c r="J127" s="54">
        <f aca="true" t="shared" si="12" ref="J127:J147">H127+I127</f>
        <v>78628.8</v>
      </c>
      <c r="K127" s="100" t="s">
        <v>50</v>
      </c>
    </row>
    <row r="128" spans="1:11" s="58" customFormat="1" ht="64.5" customHeight="1">
      <c r="A128" s="56" t="s">
        <v>437</v>
      </c>
      <c r="B128" s="56" t="s">
        <v>214</v>
      </c>
      <c r="C128" s="63" t="s">
        <v>517</v>
      </c>
      <c r="D128" s="33" t="s">
        <v>308</v>
      </c>
      <c r="E128" s="33">
        <v>623</v>
      </c>
      <c r="F128" s="54">
        <v>6810.9</v>
      </c>
      <c r="G128" s="54">
        <v>0.34893</v>
      </c>
      <c r="H128" s="54">
        <f t="shared" si="11"/>
        <v>6811.24893</v>
      </c>
      <c r="I128" s="54">
        <v>695.726</v>
      </c>
      <c r="J128" s="54">
        <f t="shared" si="12"/>
        <v>7506.97493</v>
      </c>
      <c r="K128" s="80" t="s">
        <v>60</v>
      </c>
    </row>
    <row r="129" spans="1:11" s="58" customFormat="1" ht="114.75" customHeight="1">
      <c r="A129" s="56" t="s">
        <v>438</v>
      </c>
      <c r="B129" s="56" t="s">
        <v>214</v>
      </c>
      <c r="C129" s="81" t="s">
        <v>550</v>
      </c>
      <c r="D129" s="33" t="s">
        <v>533</v>
      </c>
      <c r="E129" s="33" t="s">
        <v>193</v>
      </c>
      <c r="F129" s="54">
        <v>192692.5</v>
      </c>
      <c r="G129" s="54">
        <v>34.16826</v>
      </c>
      <c r="H129" s="54">
        <f t="shared" si="11"/>
        <v>192726.66826</v>
      </c>
      <c r="I129" s="54">
        <v>4316.3</v>
      </c>
      <c r="J129" s="54">
        <f t="shared" si="12"/>
        <v>197042.96826</v>
      </c>
      <c r="K129" s="80" t="s">
        <v>59</v>
      </c>
    </row>
    <row r="130" spans="1:11" s="58" customFormat="1" ht="59.25" customHeight="1">
      <c r="A130" s="3" t="s">
        <v>439</v>
      </c>
      <c r="B130" s="3" t="s">
        <v>214</v>
      </c>
      <c r="C130" s="67" t="s">
        <v>518</v>
      </c>
      <c r="D130" s="1" t="s">
        <v>534</v>
      </c>
      <c r="E130" s="1" t="s">
        <v>193</v>
      </c>
      <c r="F130" s="51">
        <v>2170.1</v>
      </c>
      <c r="G130" s="51"/>
      <c r="H130" s="51">
        <f t="shared" si="11"/>
        <v>2170.1</v>
      </c>
      <c r="I130" s="51">
        <v>0.07284</v>
      </c>
      <c r="J130" s="51">
        <f t="shared" si="12"/>
        <v>2170.17284</v>
      </c>
      <c r="K130" s="80" t="s">
        <v>590</v>
      </c>
    </row>
    <row r="131" spans="1:11" s="58" customFormat="1" ht="21.75" customHeight="1">
      <c r="A131" s="3" t="s">
        <v>440</v>
      </c>
      <c r="B131" s="3" t="s">
        <v>214</v>
      </c>
      <c r="C131" s="55" t="s">
        <v>296</v>
      </c>
      <c r="D131" s="1" t="s">
        <v>272</v>
      </c>
      <c r="E131" s="1">
        <v>910</v>
      </c>
      <c r="F131" s="51">
        <v>430.2</v>
      </c>
      <c r="G131" s="51">
        <v>388.477</v>
      </c>
      <c r="H131" s="51">
        <f t="shared" si="11"/>
        <v>818.677</v>
      </c>
      <c r="I131" s="51"/>
      <c r="J131" s="51">
        <f t="shared" si="12"/>
        <v>818.677</v>
      </c>
      <c r="K131" s="14"/>
    </row>
    <row r="132" spans="1:11" s="58" customFormat="1" ht="50.25" customHeight="1">
      <c r="A132" s="3" t="s">
        <v>441</v>
      </c>
      <c r="B132" s="3" t="s">
        <v>214</v>
      </c>
      <c r="C132" s="55" t="s">
        <v>589</v>
      </c>
      <c r="D132" s="1" t="s">
        <v>595</v>
      </c>
      <c r="E132" s="1">
        <v>327</v>
      </c>
      <c r="F132" s="51">
        <v>0</v>
      </c>
      <c r="G132" s="51">
        <v>2500</v>
      </c>
      <c r="H132" s="51">
        <f t="shared" si="11"/>
        <v>2500</v>
      </c>
      <c r="I132" s="51"/>
      <c r="J132" s="51">
        <f t="shared" si="12"/>
        <v>2500</v>
      </c>
      <c r="K132" s="12"/>
    </row>
    <row r="133" spans="1:11" s="58" customFormat="1" ht="48.75" customHeight="1">
      <c r="A133" s="3" t="s">
        <v>442</v>
      </c>
      <c r="B133" s="3" t="s">
        <v>214</v>
      </c>
      <c r="C133" s="55" t="s">
        <v>543</v>
      </c>
      <c r="D133" s="1" t="s">
        <v>93</v>
      </c>
      <c r="E133" s="1">
        <v>327</v>
      </c>
      <c r="F133" s="51">
        <v>38400</v>
      </c>
      <c r="G133" s="51">
        <v>1000</v>
      </c>
      <c r="H133" s="51">
        <f aca="true" t="shared" si="13" ref="H133:H147">F133+G133</f>
        <v>39400</v>
      </c>
      <c r="I133" s="51"/>
      <c r="J133" s="51">
        <f t="shared" si="12"/>
        <v>39400</v>
      </c>
      <c r="K133" s="83"/>
    </row>
    <row r="134" spans="1:11" s="58" customFormat="1" ht="52.5" customHeight="1">
      <c r="A134" s="3" t="s">
        <v>443</v>
      </c>
      <c r="B134" s="3" t="s">
        <v>214</v>
      </c>
      <c r="C134" s="55" t="s">
        <v>154</v>
      </c>
      <c r="D134" s="1" t="s">
        <v>594</v>
      </c>
      <c r="E134" s="1">
        <v>327</v>
      </c>
      <c r="F134" s="51">
        <v>0</v>
      </c>
      <c r="G134" s="51">
        <v>341</v>
      </c>
      <c r="H134" s="51">
        <f t="shared" si="13"/>
        <v>341</v>
      </c>
      <c r="I134" s="51"/>
      <c r="J134" s="51">
        <f t="shared" si="12"/>
        <v>341</v>
      </c>
      <c r="K134" s="83"/>
    </row>
    <row r="135" spans="1:11" s="58" customFormat="1" ht="29.25" customHeight="1">
      <c r="A135" s="3" t="s">
        <v>444</v>
      </c>
      <c r="B135" s="3" t="s">
        <v>214</v>
      </c>
      <c r="C135" s="55" t="s">
        <v>31</v>
      </c>
      <c r="D135" s="1" t="s">
        <v>272</v>
      </c>
      <c r="E135" s="1" t="s">
        <v>193</v>
      </c>
      <c r="F135" s="51">
        <v>0</v>
      </c>
      <c r="G135" s="51">
        <v>595.39968</v>
      </c>
      <c r="H135" s="51">
        <f t="shared" si="13"/>
        <v>595.39968</v>
      </c>
      <c r="I135" s="51"/>
      <c r="J135" s="51">
        <f t="shared" si="12"/>
        <v>595.39968</v>
      </c>
      <c r="K135" s="21"/>
    </row>
    <row r="136" spans="1:11" s="58" customFormat="1" ht="32.25" customHeight="1">
      <c r="A136" s="56" t="s">
        <v>445</v>
      </c>
      <c r="B136" s="56" t="s">
        <v>214</v>
      </c>
      <c r="C136" s="63" t="s">
        <v>523</v>
      </c>
      <c r="D136" s="33" t="s">
        <v>273</v>
      </c>
      <c r="E136" s="33" t="s">
        <v>193</v>
      </c>
      <c r="F136" s="54">
        <v>12767.8</v>
      </c>
      <c r="G136" s="54"/>
      <c r="H136" s="54">
        <f t="shared" si="13"/>
        <v>12767.8</v>
      </c>
      <c r="I136" s="54">
        <v>164.4</v>
      </c>
      <c r="J136" s="54">
        <f>H136+I136</f>
        <v>12932.2</v>
      </c>
      <c r="K136" s="100" t="s">
        <v>50</v>
      </c>
    </row>
    <row r="137" spans="1:11" s="58" customFormat="1" ht="81" customHeight="1">
      <c r="A137" s="56" t="s">
        <v>446</v>
      </c>
      <c r="B137" s="56" t="s">
        <v>214</v>
      </c>
      <c r="C137" s="73" t="s">
        <v>551</v>
      </c>
      <c r="D137" s="33" t="s">
        <v>336</v>
      </c>
      <c r="E137" s="33">
        <v>327</v>
      </c>
      <c r="F137" s="54">
        <v>3703.1</v>
      </c>
      <c r="G137" s="54"/>
      <c r="H137" s="54">
        <f t="shared" si="13"/>
        <v>3703.1</v>
      </c>
      <c r="I137" s="54">
        <v>16.6</v>
      </c>
      <c r="J137" s="54">
        <f t="shared" si="12"/>
        <v>3719.7</v>
      </c>
      <c r="K137" s="80" t="s">
        <v>62</v>
      </c>
    </row>
    <row r="138" spans="1:11" s="58" customFormat="1" ht="39.75" customHeight="1">
      <c r="A138" s="56" t="s">
        <v>447</v>
      </c>
      <c r="B138" s="56" t="s">
        <v>214</v>
      </c>
      <c r="C138" s="63" t="s">
        <v>188</v>
      </c>
      <c r="D138" s="33" t="s">
        <v>274</v>
      </c>
      <c r="E138" s="33" t="s">
        <v>193</v>
      </c>
      <c r="F138" s="54">
        <v>93676.4</v>
      </c>
      <c r="G138" s="54"/>
      <c r="H138" s="54">
        <f t="shared" si="13"/>
        <v>93676.4</v>
      </c>
      <c r="I138" s="54">
        <v>1482.6</v>
      </c>
      <c r="J138" s="54">
        <f t="shared" si="12"/>
        <v>95159</v>
      </c>
      <c r="K138" s="100" t="s">
        <v>50</v>
      </c>
    </row>
    <row r="139" spans="1:11" s="58" customFormat="1" ht="21" customHeight="1">
      <c r="A139" s="3" t="s">
        <v>448</v>
      </c>
      <c r="B139" s="3" t="s">
        <v>214</v>
      </c>
      <c r="C139" s="55" t="s">
        <v>296</v>
      </c>
      <c r="D139" s="1" t="s">
        <v>274</v>
      </c>
      <c r="E139" s="1">
        <v>910</v>
      </c>
      <c r="F139" s="51">
        <v>12774</v>
      </c>
      <c r="G139" s="51"/>
      <c r="H139" s="51">
        <f t="shared" si="13"/>
        <v>12774</v>
      </c>
      <c r="I139" s="51"/>
      <c r="J139" s="51">
        <f t="shared" si="12"/>
        <v>12774</v>
      </c>
      <c r="K139" s="14"/>
    </row>
    <row r="140" spans="1:11" s="58" customFormat="1" ht="36" customHeight="1">
      <c r="A140" s="56" t="s">
        <v>507</v>
      </c>
      <c r="B140" s="56" t="s">
        <v>214</v>
      </c>
      <c r="C140" s="68" t="s">
        <v>48</v>
      </c>
      <c r="D140" s="33" t="s">
        <v>23</v>
      </c>
      <c r="E140" s="33">
        <v>327</v>
      </c>
      <c r="F140" s="54"/>
      <c r="G140" s="54"/>
      <c r="H140" s="54"/>
      <c r="I140" s="54">
        <v>2320.4</v>
      </c>
      <c r="J140" s="54">
        <f t="shared" si="12"/>
        <v>2320.4</v>
      </c>
      <c r="K140" s="80" t="s">
        <v>49</v>
      </c>
    </row>
    <row r="141" spans="1:11" s="58" customFormat="1" ht="31.5" customHeight="1">
      <c r="A141" s="56" t="s">
        <v>162</v>
      </c>
      <c r="B141" s="56" t="s">
        <v>214</v>
      </c>
      <c r="C141" s="63" t="s">
        <v>126</v>
      </c>
      <c r="D141" s="33" t="s">
        <v>274</v>
      </c>
      <c r="E141" s="33" t="s">
        <v>193</v>
      </c>
      <c r="F141" s="54">
        <v>4955.7</v>
      </c>
      <c r="G141" s="54"/>
      <c r="H141" s="54">
        <f t="shared" si="13"/>
        <v>4955.7</v>
      </c>
      <c r="I141" s="54">
        <v>72.5</v>
      </c>
      <c r="J141" s="54">
        <f t="shared" si="12"/>
        <v>5028.2</v>
      </c>
      <c r="K141" s="111" t="s">
        <v>50</v>
      </c>
    </row>
    <row r="142" spans="1:11" s="58" customFormat="1" ht="32.25" customHeight="1">
      <c r="A142" s="56" t="s">
        <v>449</v>
      </c>
      <c r="B142" s="56" t="s">
        <v>214</v>
      </c>
      <c r="C142" s="63" t="s">
        <v>127</v>
      </c>
      <c r="D142" s="33" t="s">
        <v>274</v>
      </c>
      <c r="E142" s="33" t="s">
        <v>193</v>
      </c>
      <c r="F142" s="54">
        <v>7961</v>
      </c>
      <c r="G142" s="54"/>
      <c r="H142" s="54">
        <f t="shared" si="13"/>
        <v>7961</v>
      </c>
      <c r="I142" s="54">
        <v>145</v>
      </c>
      <c r="J142" s="54">
        <f t="shared" si="12"/>
        <v>8106</v>
      </c>
      <c r="K142" s="113"/>
    </row>
    <row r="143" spans="1:11" s="58" customFormat="1" ht="35.25" customHeight="1">
      <c r="A143" s="56" t="s">
        <v>450</v>
      </c>
      <c r="B143" s="56" t="s">
        <v>214</v>
      </c>
      <c r="C143" s="63" t="s">
        <v>127</v>
      </c>
      <c r="D143" s="33" t="s">
        <v>274</v>
      </c>
      <c r="E143" s="33">
        <v>910</v>
      </c>
      <c r="F143" s="54">
        <v>161.9</v>
      </c>
      <c r="G143" s="54"/>
      <c r="H143" s="54">
        <f t="shared" si="13"/>
        <v>161.9</v>
      </c>
      <c r="I143" s="54">
        <v>84</v>
      </c>
      <c r="J143" s="54">
        <f t="shared" si="12"/>
        <v>245.9</v>
      </c>
      <c r="K143" s="75" t="s">
        <v>6</v>
      </c>
    </row>
    <row r="144" spans="1:11" s="58" customFormat="1" ht="33" customHeight="1">
      <c r="A144" s="56" t="s">
        <v>451</v>
      </c>
      <c r="B144" s="56" t="s">
        <v>214</v>
      </c>
      <c r="C144" s="63" t="s">
        <v>128</v>
      </c>
      <c r="D144" s="33" t="s">
        <v>274</v>
      </c>
      <c r="E144" s="33" t="s">
        <v>193</v>
      </c>
      <c r="F144" s="54">
        <v>24614.1</v>
      </c>
      <c r="G144" s="54"/>
      <c r="H144" s="54">
        <f t="shared" si="13"/>
        <v>24614.1</v>
      </c>
      <c r="I144" s="54">
        <v>509.7</v>
      </c>
      <c r="J144" s="54">
        <f t="shared" si="12"/>
        <v>25123.8</v>
      </c>
      <c r="K144" s="100" t="s">
        <v>50</v>
      </c>
    </row>
    <row r="145" spans="1:11" s="58" customFormat="1" ht="0.75" customHeight="1" hidden="1">
      <c r="A145" s="3" t="s">
        <v>476</v>
      </c>
      <c r="B145" s="3" t="s">
        <v>214</v>
      </c>
      <c r="C145" s="55" t="s">
        <v>263</v>
      </c>
      <c r="D145" s="1" t="s">
        <v>274</v>
      </c>
      <c r="E145" s="1" t="s">
        <v>193</v>
      </c>
      <c r="F145" s="51"/>
      <c r="G145" s="51"/>
      <c r="H145" s="51">
        <f t="shared" si="13"/>
        <v>0</v>
      </c>
      <c r="I145" s="51"/>
      <c r="J145" s="51">
        <f t="shared" si="12"/>
        <v>0</v>
      </c>
      <c r="K145" s="8"/>
    </row>
    <row r="146" spans="1:11" s="58" customFormat="1" ht="78.75" hidden="1">
      <c r="A146" s="3" t="s">
        <v>477</v>
      </c>
      <c r="B146" s="3" t="s">
        <v>214</v>
      </c>
      <c r="C146" s="65" t="s">
        <v>579</v>
      </c>
      <c r="D146" s="1" t="s">
        <v>309</v>
      </c>
      <c r="E146" s="1">
        <v>327</v>
      </c>
      <c r="F146" s="51"/>
      <c r="G146" s="51"/>
      <c r="H146" s="51">
        <f t="shared" si="13"/>
        <v>0</v>
      </c>
      <c r="I146" s="51"/>
      <c r="J146" s="51">
        <f t="shared" si="12"/>
        <v>0</v>
      </c>
      <c r="K146" s="12"/>
    </row>
    <row r="147" spans="1:11" s="58" customFormat="1" ht="63" customHeight="1">
      <c r="A147" s="3" t="s">
        <v>452</v>
      </c>
      <c r="B147" s="3" t="s">
        <v>214</v>
      </c>
      <c r="C147" s="55" t="s">
        <v>543</v>
      </c>
      <c r="D147" s="1" t="s">
        <v>94</v>
      </c>
      <c r="E147" s="1">
        <v>327</v>
      </c>
      <c r="F147" s="51">
        <v>10500</v>
      </c>
      <c r="G147" s="51">
        <v>1500</v>
      </c>
      <c r="H147" s="51">
        <f t="shared" si="13"/>
        <v>12000</v>
      </c>
      <c r="I147" s="51"/>
      <c r="J147" s="51">
        <f t="shared" si="12"/>
        <v>12000</v>
      </c>
      <c r="K147" s="83"/>
    </row>
    <row r="148" spans="1:11" s="87" customFormat="1" ht="21" customHeight="1">
      <c r="A148" s="39" t="s">
        <v>453</v>
      </c>
      <c r="B148" s="39" t="s">
        <v>215</v>
      </c>
      <c r="C148" s="62" t="s">
        <v>216</v>
      </c>
      <c r="D148" s="37"/>
      <c r="E148" s="37"/>
      <c r="F148" s="50">
        <f>F149+F150</f>
        <v>16664.7</v>
      </c>
      <c r="G148" s="50">
        <f>G149+G150</f>
        <v>0</v>
      </c>
      <c r="H148" s="50">
        <f>H149+H150</f>
        <v>16664.7</v>
      </c>
      <c r="I148" s="50"/>
      <c r="J148" s="50">
        <f>J149+J150</f>
        <v>16664.7</v>
      </c>
      <c r="K148" s="40"/>
    </row>
    <row r="149" spans="1:11" s="58" customFormat="1" ht="15.75">
      <c r="A149" s="3" t="s">
        <v>454</v>
      </c>
      <c r="B149" s="3" t="s">
        <v>215</v>
      </c>
      <c r="C149" s="55" t="s">
        <v>129</v>
      </c>
      <c r="D149" s="1" t="s">
        <v>271</v>
      </c>
      <c r="E149" s="1" t="s">
        <v>247</v>
      </c>
      <c r="F149" s="51">
        <v>14264.7</v>
      </c>
      <c r="G149" s="51"/>
      <c r="H149" s="51">
        <f>F149+G149</f>
        <v>14264.7</v>
      </c>
      <c r="I149" s="51"/>
      <c r="J149" s="51">
        <f>H149+I149</f>
        <v>14264.7</v>
      </c>
      <c r="K149" s="8"/>
    </row>
    <row r="150" spans="1:11" s="58" customFormat="1" ht="31.5" customHeight="1">
      <c r="A150" s="3" t="s">
        <v>455</v>
      </c>
      <c r="B150" s="3" t="s">
        <v>215</v>
      </c>
      <c r="C150" s="55" t="s">
        <v>527</v>
      </c>
      <c r="D150" s="1" t="s">
        <v>346</v>
      </c>
      <c r="E150" s="1">
        <v>447</v>
      </c>
      <c r="F150" s="51">
        <f>2000+400</f>
        <v>2400</v>
      </c>
      <c r="G150" s="51"/>
      <c r="H150" s="51">
        <f>F150+G150</f>
        <v>2400</v>
      </c>
      <c r="I150" s="51"/>
      <c r="J150" s="51">
        <f>H150+I150</f>
        <v>2400</v>
      </c>
      <c r="K150" s="8"/>
    </row>
    <row r="151" spans="1:11" s="87" customFormat="1" ht="24" customHeight="1">
      <c r="A151" s="39" t="s">
        <v>456</v>
      </c>
      <c r="B151" s="39" t="s">
        <v>217</v>
      </c>
      <c r="C151" s="62" t="s">
        <v>218</v>
      </c>
      <c r="D151" s="37"/>
      <c r="E151" s="37"/>
      <c r="F151" s="50">
        <f>F152+F153+F154+F155+F156</f>
        <v>37026.2</v>
      </c>
      <c r="G151" s="50">
        <f>G152+G153+G154+G155+G156</f>
        <v>-1200</v>
      </c>
      <c r="H151" s="50">
        <f>H152+H153+H154+H155+H156</f>
        <v>35826.2</v>
      </c>
      <c r="I151" s="50">
        <f>I152+I153+I154+I155+I156</f>
        <v>614.6</v>
      </c>
      <c r="J151" s="50">
        <f>J152+J153+J154+J155+J156</f>
        <v>36440.8</v>
      </c>
      <c r="K151" s="40"/>
    </row>
    <row r="152" spans="1:11" s="58" customFormat="1" ht="21" customHeight="1">
      <c r="A152" s="56" t="s">
        <v>457</v>
      </c>
      <c r="B152" s="56" t="s">
        <v>217</v>
      </c>
      <c r="C152" s="63" t="s">
        <v>125</v>
      </c>
      <c r="D152" s="33" t="s">
        <v>254</v>
      </c>
      <c r="E152" s="56" t="s">
        <v>280</v>
      </c>
      <c r="F152" s="54">
        <v>6980.5</v>
      </c>
      <c r="G152" s="54"/>
      <c r="H152" s="54">
        <f>F152+G152</f>
        <v>6980.5</v>
      </c>
      <c r="I152" s="54">
        <v>161.5</v>
      </c>
      <c r="J152" s="54">
        <f>H152+I152</f>
        <v>7142</v>
      </c>
      <c r="K152" s="111" t="s">
        <v>50</v>
      </c>
    </row>
    <row r="153" spans="1:11" s="58" customFormat="1" ht="30.75" customHeight="1">
      <c r="A153" s="56" t="s">
        <v>458</v>
      </c>
      <c r="B153" s="56" t="s">
        <v>217</v>
      </c>
      <c r="C153" s="63" t="s">
        <v>130</v>
      </c>
      <c r="D153" s="33" t="s">
        <v>333</v>
      </c>
      <c r="E153" s="33" t="s">
        <v>193</v>
      </c>
      <c r="F153" s="54">
        <v>13001.9</v>
      </c>
      <c r="G153" s="54"/>
      <c r="H153" s="54">
        <f>F153+G153</f>
        <v>13001.9</v>
      </c>
      <c r="I153" s="54">
        <v>238</v>
      </c>
      <c r="J153" s="54">
        <f>H153+I153</f>
        <v>13239.9</v>
      </c>
      <c r="K153" s="112"/>
    </row>
    <row r="154" spans="1:11" s="58" customFormat="1" ht="30.75" customHeight="1">
      <c r="A154" s="56" t="s">
        <v>163</v>
      </c>
      <c r="B154" s="56" t="s">
        <v>217</v>
      </c>
      <c r="C154" s="63" t="s">
        <v>130</v>
      </c>
      <c r="D154" s="33" t="s">
        <v>334</v>
      </c>
      <c r="E154" s="33" t="s">
        <v>193</v>
      </c>
      <c r="F154" s="54">
        <v>15237.2</v>
      </c>
      <c r="G154" s="54"/>
      <c r="H154" s="54">
        <f>F154+G154</f>
        <v>15237.2</v>
      </c>
      <c r="I154" s="54">
        <v>215.1</v>
      </c>
      <c r="J154" s="54">
        <f>H154+I154</f>
        <v>15452.3</v>
      </c>
      <c r="K154" s="113"/>
    </row>
    <row r="155" spans="1:11" s="58" customFormat="1" ht="31.5">
      <c r="A155" s="3" t="s">
        <v>459</v>
      </c>
      <c r="B155" s="3" t="s">
        <v>217</v>
      </c>
      <c r="C155" s="55" t="s">
        <v>131</v>
      </c>
      <c r="D155" s="1" t="s">
        <v>270</v>
      </c>
      <c r="E155" s="1">
        <v>910</v>
      </c>
      <c r="F155" s="51">
        <v>606.6</v>
      </c>
      <c r="G155" s="51"/>
      <c r="H155" s="51">
        <f>F155+G155</f>
        <v>606.6</v>
      </c>
      <c r="I155" s="51"/>
      <c r="J155" s="51">
        <f>H155+I155</f>
        <v>606.6</v>
      </c>
      <c r="K155" s="14"/>
    </row>
    <row r="156" spans="1:11" s="58" customFormat="1" ht="47.25" hidden="1">
      <c r="A156" s="3" t="s">
        <v>465</v>
      </c>
      <c r="B156" s="3" t="s">
        <v>217</v>
      </c>
      <c r="C156" s="55" t="s">
        <v>154</v>
      </c>
      <c r="D156" s="1" t="s">
        <v>151</v>
      </c>
      <c r="E156" s="1" t="s">
        <v>193</v>
      </c>
      <c r="F156" s="51">
        <v>1200</v>
      </c>
      <c r="G156" s="51">
        <v>-1200</v>
      </c>
      <c r="H156" s="51">
        <f>F156+G156</f>
        <v>0</v>
      </c>
      <c r="I156" s="51"/>
      <c r="J156" s="51">
        <f>H156+I156</f>
        <v>0</v>
      </c>
      <c r="K156" s="10"/>
    </row>
    <row r="157" spans="1:11" s="58" customFormat="1" ht="22.5" customHeight="1">
      <c r="A157" s="6" t="s">
        <v>460</v>
      </c>
      <c r="B157" s="6" t="s">
        <v>219</v>
      </c>
      <c r="C157" s="66" t="s">
        <v>220</v>
      </c>
      <c r="D157" s="7"/>
      <c r="E157" s="7"/>
      <c r="F157" s="49">
        <f>F158+F188</f>
        <v>128121.6</v>
      </c>
      <c r="G157" s="49">
        <f>G158+G188</f>
        <v>1618.7011</v>
      </c>
      <c r="H157" s="49">
        <f>H158+H188</f>
        <v>129740.3011</v>
      </c>
      <c r="I157" s="49">
        <f>I158+I188</f>
        <v>1766.6</v>
      </c>
      <c r="J157" s="49">
        <f>J158+J188</f>
        <v>131506.9011</v>
      </c>
      <c r="K157" s="8"/>
    </row>
    <row r="158" spans="1:11" s="87" customFormat="1" ht="18.75" customHeight="1">
      <c r="A158" s="3" t="s">
        <v>461</v>
      </c>
      <c r="B158" s="39" t="s">
        <v>248</v>
      </c>
      <c r="C158" s="62" t="s">
        <v>249</v>
      </c>
      <c r="D158" s="37"/>
      <c r="E158" s="37"/>
      <c r="F158" s="50">
        <f>F159+F160+F161+F162+F163+F164+F165+F166+F167+F168+F169+F170+F171+F172+F173+F174+F175+F182+F184+F185+F180+F181+F183+F176+F186+F178+F187+F179</f>
        <v>125067.6</v>
      </c>
      <c r="G158" s="50">
        <f>G159+G160+G161+G162+G163+G164+G165+G166+G167+G168+G169+G170+G171+G172+G173+G174+G175+G182+G184+G185+G180+G181+G183+G176+G186+G178+G187+G179+G177</f>
        <v>1618.7011</v>
      </c>
      <c r="H158" s="50">
        <f>H159+H160+H161+H162+H163+H164+H165+H166+H167+H168+H169+H170+H171+H172+H173+H174+H175+H182+H184+H185+H180+H181+H183+H176+H186+H178+H187+H179+H177</f>
        <v>126686.3011</v>
      </c>
      <c r="I158" s="50">
        <f>I159+I160+I161+I162+I163+I164+I165+I166+I167+I168+I169+I170+I171+I172+I173+I174+I175+I182+I184+I185+I180+I181+I183+I176+I186+I178+I187+I179+I177</f>
        <v>1766.6</v>
      </c>
      <c r="J158" s="50">
        <f>J159+J160+J161+J162+J163+J164+J165+J166+J167+J168+J169+J170+J171+J172+J173+J174+J175+J182+J184+J185+J180+J181+J183+J176+J186+J178+J187+J179+J177</f>
        <v>128452.9011</v>
      </c>
      <c r="K158" s="40"/>
    </row>
    <row r="159" spans="1:11" s="58" customFormat="1" ht="31.5" customHeight="1">
      <c r="A159" s="56" t="s">
        <v>462</v>
      </c>
      <c r="B159" s="56" t="s">
        <v>248</v>
      </c>
      <c r="C159" s="63" t="s">
        <v>132</v>
      </c>
      <c r="D159" s="33" t="s">
        <v>266</v>
      </c>
      <c r="E159" s="33" t="s">
        <v>193</v>
      </c>
      <c r="F159" s="54">
        <v>9521.8</v>
      </c>
      <c r="G159" s="54"/>
      <c r="H159" s="54">
        <f aca="true" t="shared" si="14" ref="H159:H175">F159+G159</f>
        <v>9521.8</v>
      </c>
      <c r="I159" s="54">
        <v>174.2</v>
      </c>
      <c r="J159" s="54">
        <f aca="true" t="shared" si="15" ref="J159:J187">H159+I159</f>
        <v>9696</v>
      </c>
      <c r="K159" s="100" t="s">
        <v>50</v>
      </c>
    </row>
    <row r="160" spans="1:11" s="58" customFormat="1" ht="26.25" customHeight="1">
      <c r="A160" s="56" t="s">
        <v>463</v>
      </c>
      <c r="B160" s="56" t="s">
        <v>248</v>
      </c>
      <c r="C160" s="63" t="s">
        <v>132</v>
      </c>
      <c r="D160" s="33" t="s">
        <v>266</v>
      </c>
      <c r="E160" s="33">
        <v>910</v>
      </c>
      <c r="F160" s="54">
        <v>1635.2</v>
      </c>
      <c r="G160" s="54">
        <f>80+115.4</f>
        <v>195.4</v>
      </c>
      <c r="H160" s="54">
        <f t="shared" si="14"/>
        <v>1830.6</v>
      </c>
      <c r="I160" s="54">
        <v>145.1</v>
      </c>
      <c r="J160" s="54">
        <f t="shared" si="15"/>
        <v>1975.7</v>
      </c>
      <c r="K160" s="75" t="s">
        <v>7</v>
      </c>
    </row>
    <row r="161" spans="1:11" s="58" customFormat="1" ht="30.75" customHeight="1">
      <c r="A161" s="56" t="s">
        <v>464</v>
      </c>
      <c r="B161" s="56" t="s">
        <v>248</v>
      </c>
      <c r="C161" s="63" t="s">
        <v>521</v>
      </c>
      <c r="D161" s="33" t="s">
        <v>266</v>
      </c>
      <c r="E161" s="33" t="s">
        <v>193</v>
      </c>
      <c r="F161" s="54">
        <v>3425.7</v>
      </c>
      <c r="G161" s="54"/>
      <c r="H161" s="54">
        <f t="shared" si="14"/>
        <v>3425.7</v>
      </c>
      <c r="I161" s="54">
        <v>55.5</v>
      </c>
      <c r="J161" s="54">
        <f t="shared" si="15"/>
        <v>3481.2</v>
      </c>
      <c r="K161" s="100" t="s">
        <v>50</v>
      </c>
    </row>
    <row r="162" spans="1:11" s="58" customFormat="1" ht="21" customHeight="1">
      <c r="A162" s="3" t="s">
        <v>164</v>
      </c>
      <c r="B162" s="3" t="s">
        <v>248</v>
      </c>
      <c r="C162" s="55" t="s">
        <v>521</v>
      </c>
      <c r="D162" s="1" t="s">
        <v>266</v>
      </c>
      <c r="E162" s="1">
        <v>910</v>
      </c>
      <c r="F162" s="51">
        <v>390.2</v>
      </c>
      <c r="G162" s="51"/>
      <c r="H162" s="51">
        <f t="shared" si="14"/>
        <v>390.2</v>
      </c>
      <c r="I162" s="51"/>
      <c r="J162" s="51">
        <f t="shared" si="15"/>
        <v>390.2</v>
      </c>
      <c r="K162" s="8"/>
    </row>
    <row r="163" spans="1:11" s="58" customFormat="1" ht="31.5" customHeight="1">
      <c r="A163" s="56" t="s">
        <v>465</v>
      </c>
      <c r="B163" s="56" t="s">
        <v>248</v>
      </c>
      <c r="C163" s="63" t="s">
        <v>133</v>
      </c>
      <c r="D163" s="33" t="s">
        <v>269</v>
      </c>
      <c r="E163" s="33" t="s">
        <v>193</v>
      </c>
      <c r="F163" s="54">
        <v>6493.4</v>
      </c>
      <c r="G163" s="54"/>
      <c r="H163" s="54">
        <f t="shared" si="14"/>
        <v>6493.4</v>
      </c>
      <c r="I163" s="54">
        <v>114.6</v>
      </c>
      <c r="J163" s="54">
        <f t="shared" si="15"/>
        <v>6608</v>
      </c>
      <c r="K163" s="100" t="s">
        <v>50</v>
      </c>
    </row>
    <row r="164" spans="1:11" s="58" customFormat="1" ht="24" customHeight="1">
      <c r="A164" s="3" t="s">
        <v>466</v>
      </c>
      <c r="B164" s="3" t="s">
        <v>248</v>
      </c>
      <c r="C164" s="55" t="s">
        <v>133</v>
      </c>
      <c r="D164" s="1" t="s">
        <v>269</v>
      </c>
      <c r="E164" s="1">
        <v>910</v>
      </c>
      <c r="F164" s="51">
        <v>432</v>
      </c>
      <c r="G164" s="51"/>
      <c r="H164" s="51">
        <f t="shared" si="14"/>
        <v>432</v>
      </c>
      <c r="I164" s="51"/>
      <c r="J164" s="51">
        <f t="shared" si="15"/>
        <v>432</v>
      </c>
      <c r="K164" s="14"/>
    </row>
    <row r="165" spans="1:11" s="58" customFormat="1" ht="30.75" customHeight="1">
      <c r="A165" s="56" t="s">
        <v>165</v>
      </c>
      <c r="B165" s="56" t="s">
        <v>248</v>
      </c>
      <c r="C165" s="63" t="s">
        <v>191</v>
      </c>
      <c r="D165" s="33" t="s">
        <v>268</v>
      </c>
      <c r="E165" s="33" t="s">
        <v>193</v>
      </c>
      <c r="F165" s="54">
        <v>5789.3</v>
      </c>
      <c r="G165" s="54"/>
      <c r="H165" s="54">
        <f t="shared" si="14"/>
        <v>5789.3</v>
      </c>
      <c r="I165" s="54">
        <v>112.3</v>
      </c>
      <c r="J165" s="54">
        <f t="shared" si="15"/>
        <v>5901.6</v>
      </c>
      <c r="K165" s="100" t="s">
        <v>50</v>
      </c>
    </row>
    <row r="166" spans="1:11" s="58" customFormat="1" ht="25.5" customHeight="1">
      <c r="A166" s="3" t="s">
        <v>467</v>
      </c>
      <c r="B166" s="3" t="s">
        <v>248</v>
      </c>
      <c r="C166" s="55" t="s">
        <v>191</v>
      </c>
      <c r="D166" s="1" t="s">
        <v>268</v>
      </c>
      <c r="E166" s="1">
        <v>910</v>
      </c>
      <c r="F166" s="51">
        <v>850</v>
      </c>
      <c r="G166" s="51">
        <v>57.1701</v>
      </c>
      <c r="H166" s="51">
        <f t="shared" si="14"/>
        <v>907.1701</v>
      </c>
      <c r="I166" s="51"/>
      <c r="J166" s="51">
        <f t="shared" si="15"/>
        <v>907.1701</v>
      </c>
      <c r="K166" s="21"/>
    </row>
    <row r="167" spans="1:11" s="58" customFormat="1" ht="29.25" customHeight="1">
      <c r="A167" s="56" t="s">
        <v>468</v>
      </c>
      <c r="B167" s="56" t="s">
        <v>248</v>
      </c>
      <c r="C167" s="63" t="s">
        <v>134</v>
      </c>
      <c r="D167" s="33" t="s">
        <v>268</v>
      </c>
      <c r="E167" s="33" t="s">
        <v>193</v>
      </c>
      <c r="F167" s="54">
        <v>17818.5</v>
      </c>
      <c r="G167" s="54"/>
      <c r="H167" s="54">
        <f t="shared" si="14"/>
        <v>17818.5</v>
      </c>
      <c r="I167" s="54">
        <v>388.4</v>
      </c>
      <c r="J167" s="54">
        <f t="shared" si="15"/>
        <v>18206.9</v>
      </c>
      <c r="K167" s="100" t="s">
        <v>50</v>
      </c>
    </row>
    <row r="168" spans="1:11" s="58" customFormat="1" ht="27" customHeight="1">
      <c r="A168" s="3" t="s">
        <v>469</v>
      </c>
      <c r="B168" s="3" t="s">
        <v>248</v>
      </c>
      <c r="C168" s="55" t="s">
        <v>134</v>
      </c>
      <c r="D168" s="1" t="s">
        <v>268</v>
      </c>
      <c r="E168" s="1">
        <v>910</v>
      </c>
      <c r="F168" s="51">
        <v>2945.7</v>
      </c>
      <c r="G168" s="51">
        <v>72.7</v>
      </c>
      <c r="H168" s="51">
        <f t="shared" si="14"/>
        <v>3018.4</v>
      </c>
      <c r="I168" s="51"/>
      <c r="J168" s="51">
        <f t="shared" si="15"/>
        <v>3018.4</v>
      </c>
      <c r="K168" s="21"/>
    </row>
    <row r="169" spans="1:11" s="58" customFormat="1" ht="31.5" customHeight="1">
      <c r="A169" s="56" t="s">
        <v>166</v>
      </c>
      <c r="B169" s="56" t="s">
        <v>248</v>
      </c>
      <c r="C169" s="63" t="s">
        <v>198</v>
      </c>
      <c r="D169" s="33" t="s">
        <v>267</v>
      </c>
      <c r="E169" s="33" t="s">
        <v>193</v>
      </c>
      <c r="F169" s="54">
        <v>13068</v>
      </c>
      <c r="G169" s="54"/>
      <c r="H169" s="54">
        <f t="shared" si="14"/>
        <v>13068</v>
      </c>
      <c r="I169" s="54">
        <v>197.8</v>
      </c>
      <c r="J169" s="54">
        <f t="shared" si="15"/>
        <v>13265.8</v>
      </c>
      <c r="K169" s="100" t="s">
        <v>50</v>
      </c>
    </row>
    <row r="170" spans="1:11" s="58" customFormat="1" ht="21" customHeight="1">
      <c r="A170" s="3" t="s">
        <v>470</v>
      </c>
      <c r="B170" s="3" t="s">
        <v>248</v>
      </c>
      <c r="C170" s="55" t="s">
        <v>198</v>
      </c>
      <c r="D170" s="1" t="s">
        <v>267</v>
      </c>
      <c r="E170" s="1">
        <v>910</v>
      </c>
      <c r="F170" s="51">
        <v>327.2</v>
      </c>
      <c r="G170" s="51"/>
      <c r="H170" s="51">
        <f t="shared" si="14"/>
        <v>327.2</v>
      </c>
      <c r="I170" s="51"/>
      <c r="J170" s="51">
        <f t="shared" si="15"/>
        <v>327.2</v>
      </c>
      <c r="K170" s="8"/>
    </row>
    <row r="171" spans="1:11" s="58" customFormat="1" ht="32.25" customHeight="1">
      <c r="A171" s="56" t="s">
        <v>471</v>
      </c>
      <c r="B171" s="56" t="s">
        <v>248</v>
      </c>
      <c r="C171" s="63" t="s">
        <v>259</v>
      </c>
      <c r="D171" s="33" t="s">
        <v>267</v>
      </c>
      <c r="E171" s="33" t="s">
        <v>193</v>
      </c>
      <c r="F171" s="54">
        <v>6330</v>
      </c>
      <c r="G171" s="54"/>
      <c r="H171" s="54">
        <f t="shared" si="14"/>
        <v>6330</v>
      </c>
      <c r="I171" s="54">
        <v>95.2</v>
      </c>
      <c r="J171" s="54">
        <f t="shared" si="15"/>
        <v>6425.2</v>
      </c>
      <c r="K171" s="100" t="s">
        <v>50</v>
      </c>
    </row>
    <row r="172" spans="1:11" s="58" customFormat="1" ht="30" customHeight="1">
      <c r="A172" s="56" t="s">
        <v>167</v>
      </c>
      <c r="B172" s="56" t="s">
        <v>248</v>
      </c>
      <c r="C172" s="63" t="s">
        <v>135</v>
      </c>
      <c r="D172" s="33" t="s">
        <v>266</v>
      </c>
      <c r="E172" s="33" t="s">
        <v>193</v>
      </c>
      <c r="F172" s="54">
        <v>15285.3</v>
      </c>
      <c r="G172" s="54"/>
      <c r="H172" s="54">
        <f t="shared" si="14"/>
        <v>15285.3</v>
      </c>
      <c r="I172" s="54">
        <v>232</v>
      </c>
      <c r="J172" s="54">
        <f>H172+I172</f>
        <v>15517.3</v>
      </c>
      <c r="K172" s="100" t="s">
        <v>50</v>
      </c>
    </row>
    <row r="173" spans="1:11" s="58" customFormat="1" ht="26.25" customHeight="1">
      <c r="A173" s="3" t="s">
        <v>472</v>
      </c>
      <c r="B173" s="3" t="s">
        <v>248</v>
      </c>
      <c r="C173" s="55" t="s">
        <v>135</v>
      </c>
      <c r="D173" s="1" t="s">
        <v>266</v>
      </c>
      <c r="E173" s="1">
        <v>910</v>
      </c>
      <c r="F173" s="51">
        <v>2152</v>
      </c>
      <c r="G173" s="51">
        <v>7.6</v>
      </c>
      <c r="H173" s="51">
        <f t="shared" si="14"/>
        <v>2159.6</v>
      </c>
      <c r="I173" s="51"/>
      <c r="J173" s="51">
        <f>H173+I173</f>
        <v>2159.6</v>
      </c>
      <c r="K173" s="21"/>
    </row>
    <row r="174" spans="1:11" s="58" customFormat="1" ht="30.75" customHeight="1">
      <c r="A174" s="56" t="s">
        <v>168</v>
      </c>
      <c r="B174" s="56" t="s">
        <v>248</v>
      </c>
      <c r="C174" s="63" t="s">
        <v>136</v>
      </c>
      <c r="D174" s="33" t="s">
        <v>266</v>
      </c>
      <c r="E174" s="33" t="s">
        <v>193</v>
      </c>
      <c r="F174" s="54">
        <f>15370.4+1500</f>
        <v>16870.4</v>
      </c>
      <c r="G174" s="54"/>
      <c r="H174" s="54">
        <f t="shared" si="14"/>
        <v>16870.4</v>
      </c>
      <c r="I174" s="54">
        <v>251.5</v>
      </c>
      <c r="J174" s="54">
        <f t="shared" si="15"/>
        <v>17121.9</v>
      </c>
      <c r="K174" s="100" t="s">
        <v>50</v>
      </c>
    </row>
    <row r="175" spans="1:11" s="58" customFormat="1" ht="27" customHeight="1">
      <c r="A175" s="3" t="s">
        <v>473</v>
      </c>
      <c r="B175" s="3" t="s">
        <v>248</v>
      </c>
      <c r="C175" s="55" t="s">
        <v>136</v>
      </c>
      <c r="D175" s="1" t="s">
        <v>266</v>
      </c>
      <c r="E175" s="1">
        <v>910</v>
      </c>
      <c r="F175" s="51">
        <v>2522.9</v>
      </c>
      <c r="G175" s="51">
        <v>50</v>
      </c>
      <c r="H175" s="51">
        <f t="shared" si="14"/>
        <v>2572.9</v>
      </c>
      <c r="I175" s="51"/>
      <c r="J175" s="51">
        <f t="shared" si="15"/>
        <v>2572.9</v>
      </c>
      <c r="K175" s="21"/>
    </row>
    <row r="176" spans="1:11" s="58" customFormat="1" ht="45" customHeight="1">
      <c r="A176" s="3" t="s">
        <v>474</v>
      </c>
      <c r="B176" s="3" t="s">
        <v>248</v>
      </c>
      <c r="C176" s="55" t="s">
        <v>543</v>
      </c>
      <c r="D176" s="1" t="s">
        <v>95</v>
      </c>
      <c r="E176" s="1">
        <v>327</v>
      </c>
      <c r="F176" s="51">
        <v>17850</v>
      </c>
      <c r="G176" s="51">
        <v>-1240</v>
      </c>
      <c r="H176" s="51">
        <f aca="true" t="shared" si="16" ref="H176:H187">F176+G176</f>
        <v>16610</v>
      </c>
      <c r="I176" s="51"/>
      <c r="J176" s="51">
        <f t="shared" si="15"/>
        <v>16610</v>
      </c>
      <c r="K176" s="83"/>
    </row>
    <row r="177" spans="1:11" s="58" customFormat="1" ht="52.5" customHeight="1">
      <c r="A177" s="3" t="s">
        <v>475</v>
      </c>
      <c r="B177" s="3" t="s">
        <v>248</v>
      </c>
      <c r="C177" s="55" t="s">
        <v>154</v>
      </c>
      <c r="D177" s="1" t="s">
        <v>580</v>
      </c>
      <c r="E177" s="1">
        <v>327</v>
      </c>
      <c r="F177" s="51">
        <v>0</v>
      </c>
      <c r="G177" s="51">
        <v>1800.831</v>
      </c>
      <c r="H177" s="51">
        <f t="shared" si="16"/>
        <v>1800.831</v>
      </c>
      <c r="I177" s="51"/>
      <c r="J177" s="51">
        <f t="shared" si="15"/>
        <v>1800.831</v>
      </c>
      <c r="K177" s="83"/>
    </row>
    <row r="178" spans="1:11" s="58" customFormat="1" ht="47.25" customHeight="1">
      <c r="A178" s="3" t="s">
        <v>476</v>
      </c>
      <c r="B178" s="3" t="s">
        <v>248</v>
      </c>
      <c r="C178" s="55" t="s">
        <v>543</v>
      </c>
      <c r="D178" s="1" t="s">
        <v>98</v>
      </c>
      <c r="E178" s="1">
        <v>327</v>
      </c>
      <c r="F178" s="51">
        <v>500</v>
      </c>
      <c r="G178" s="51"/>
      <c r="H178" s="51">
        <f t="shared" si="16"/>
        <v>500</v>
      </c>
      <c r="I178" s="51"/>
      <c r="J178" s="51">
        <f t="shared" si="15"/>
        <v>500</v>
      </c>
      <c r="K178" s="8"/>
    </row>
    <row r="179" spans="1:11" s="58" customFormat="1" ht="41.25" customHeight="1">
      <c r="A179" s="3" t="s">
        <v>76</v>
      </c>
      <c r="B179" s="3" t="s">
        <v>248</v>
      </c>
      <c r="C179" s="55" t="s">
        <v>137</v>
      </c>
      <c r="D179" s="1" t="s">
        <v>540</v>
      </c>
      <c r="E179" s="1">
        <v>327</v>
      </c>
      <c r="F179" s="51">
        <v>10</v>
      </c>
      <c r="G179" s="51"/>
      <c r="H179" s="51">
        <f t="shared" si="16"/>
        <v>10</v>
      </c>
      <c r="I179" s="51"/>
      <c r="J179" s="51">
        <f t="shared" si="15"/>
        <v>10</v>
      </c>
      <c r="K179" s="8"/>
    </row>
    <row r="180" spans="1:11" s="29" customFormat="1" ht="30.75" customHeight="1" hidden="1">
      <c r="A180" s="3" t="s">
        <v>486</v>
      </c>
      <c r="B180" s="3" t="s">
        <v>248</v>
      </c>
      <c r="C180" s="55" t="s">
        <v>498</v>
      </c>
      <c r="D180" s="1" t="s">
        <v>506</v>
      </c>
      <c r="E180" s="1">
        <v>327</v>
      </c>
      <c r="F180" s="51"/>
      <c r="G180" s="51"/>
      <c r="H180" s="51">
        <f t="shared" si="16"/>
        <v>0</v>
      </c>
      <c r="I180" s="51"/>
      <c r="J180" s="51">
        <f t="shared" si="15"/>
        <v>0</v>
      </c>
      <c r="K180" s="10" t="s">
        <v>513</v>
      </c>
    </row>
    <row r="181" spans="1:11" s="58" customFormat="1" ht="51" customHeight="1">
      <c r="A181" s="3" t="s">
        <v>477</v>
      </c>
      <c r="B181" s="3" t="s">
        <v>248</v>
      </c>
      <c r="C181" s="55" t="s">
        <v>154</v>
      </c>
      <c r="D181" s="1" t="s">
        <v>152</v>
      </c>
      <c r="E181" s="1">
        <v>327</v>
      </c>
      <c r="F181" s="51">
        <v>200</v>
      </c>
      <c r="G181" s="51">
        <v>575</v>
      </c>
      <c r="H181" s="51">
        <f t="shared" si="16"/>
        <v>775</v>
      </c>
      <c r="I181" s="51"/>
      <c r="J181" s="51">
        <f t="shared" si="15"/>
        <v>775</v>
      </c>
      <c r="K181" s="83"/>
    </row>
    <row r="182" spans="1:11" s="58" customFormat="1" ht="15.75" hidden="1">
      <c r="A182" s="3" t="s">
        <v>487</v>
      </c>
      <c r="B182" s="3" t="s">
        <v>248</v>
      </c>
      <c r="C182" s="55" t="s">
        <v>263</v>
      </c>
      <c r="D182" s="1" t="s">
        <v>267</v>
      </c>
      <c r="E182" s="1">
        <v>327</v>
      </c>
      <c r="F182" s="51"/>
      <c r="G182" s="51"/>
      <c r="H182" s="51">
        <f t="shared" si="16"/>
        <v>0</v>
      </c>
      <c r="I182" s="51"/>
      <c r="J182" s="51">
        <f t="shared" si="15"/>
        <v>0</v>
      </c>
      <c r="K182" s="8"/>
    </row>
    <row r="183" spans="1:11" s="58" customFormat="1" ht="15.75" hidden="1">
      <c r="A183" s="3" t="s">
        <v>488</v>
      </c>
      <c r="B183" s="3" t="s">
        <v>248</v>
      </c>
      <c r="C183" s="55" t="s">
        <v>512</v>
      </c>
      <c r="D183" s="1" t="s">
        <v>511</v>
      </c>
      <c r="E183" s="1">
        <v>327</v>
      </c>
      <c r="F183" s="51"/>
      <c r="G183" s="51"/>
      <c r="H183" s="51">
        <f t="shared" si="16"/>
        <v>0</v>
      </c>
      <c r="I183" s="51"/>
      <c r="J183" s="51">
        <f t="shared" si="15"/>
        <v>0</v>
      </c>
      <c r="K183" s="10"/>
    </row>
    <row r="184" spans="1:11" s="58" customFormat="1" ht="15.75" hidden="1">
      <c r="A184" s="3" t="s">
        <v>489</v>
      </c>
      <c r="B184" s="3" t="s">
        <v>248</v>
      </c>
      <c r="C184" s="55" t="s">
        <v>263</v>
      </c>
      <c r="D184" s="1" t="s">
        <v>268</v>
      </c>
      <c r="E184" s="1" t="s">
        <v>193</v>
      </c>
      <c r="F184" s="51"/>
      <c r="G184" s="51"/>
      <c r="H184" s="51">
        <f t="shared" si="16"/>
        <v>0</v>
      </c>
      <c r="I184" s="51"/>
      <c r="J184" s="51">
        <f t="shared" si="15"/>
        <v>0</v>
      </c>
      <c r="K184" s="8"/>
    </row>
    <row r="185" spans="1:11" s="58" customFormat="1" ht="15.75" hidden="1">
      <c r="A185" s="3" t="s">
        <v>490</v>
      </c>
      <c r="B185" s="3" t="s">
        <v>248</v>
      </c>
      <c r="C185" s="55" t="s">
        <v>351</v>
      </c>
      <c r="D185" s="1" t="s">
        <v>352</v>
      </c>
      <c r="E185" s="1" t="s">
        <v>193</v>
      </c>
      <c r="F185" s="51"/>
      <c r="G185" s="51"/>
      <c r="H185" s="51">
        <f t="shared" si="16"/>
        <v>0</v>
      </c>
      <c r="I185" s="51"/>
      <c r="J185" s="51">
        <f t="shared" si="15"/>
        <v>0</v>
      </c>
      <c r="K185" s="10"/>
    </row>
    <row r="186" spans="1:11" s="58" customFormat="1" ht="47.25">
      <c r="A186" s="3" t="s">
        <v>169</v>
      </c>
      <c r="B186" s="3" t="s">
        <v>248</v>
      </c>
      <c r="C186" s="55" t="s">
        <v>543</v>
      </c>
      <c r="D186" s="1" t="s">
        <v>65</v>
      </c>
      <c r="E186" s="1">
        <v>327</v>
      </c>
      <c r="F186" s="51">
        <v>400</v>
      </c>
      <c r="G186" s="51">
        <v>100</v>
      </c>
      <c r="H186" s="51">
        <f t="shared" si="16"/>
        <v>500</v>
      </c>
      <c r="I186" s="51"/>
      <c r="J186" s="51">
        <f t="shared" si="15"/>
        <v>500</v>
      </c>
      <c r="K186" s="83"/>
    </row>
    <row r="187" spans="1:11" s="58" customFormat="1" ht="47.25">
      <c r="A187" s="3" t="s">
        <v>170</v>
      </c>
      <c r="B187" s="3" t="s">
        <v>248</v>
      </c>
      <c r="C187" s="55" t="s">
        <v>543</v>
      </c>
      <c r="D187" s="1" t="s">
        <v>99</v>
      </c>
      <c r="E187" s="1">
        <v>327</v>
      </c>
      <c r="F187" s="51">
        <v>250</v>
      </c>
      <c r="G187" s="51"/>
      <c r="H187" s="51">
        <f t="shared" si="16"/>
        <v>250</v>
      </c>
      <c r="I187" s="51"/>
      <c r="J187" s="51">
        <f t="shared" si="15"/>
        <v>250</v>
      </c>
      <c r="K187" s="10"/>
    </row>
    <row r="188" spans="1:11" s="87" customFormat="1" ht="21" customHeight="1">
      <c r="A188" s="39" t="s">
        <v>478</v>
      </c>
      <c r="B188" s="39" t="s">
        <v>230</v>
      </c>
      <c r="C188" s="62" t="s">
        <v>194</v>
      </c>
      <c r="D188" s="38"/>
      <c r="E188" s="38"/>
      <c r="F188" s="50">
        <f>F189</f>
        <v>3054</v>
      </c>
      <c r="G188" s="50">
        <f>G189</f>
        <v>0</v>
      </c>
      <c r="H188" s="50">
        <f>H189</f>
        <v>3054</v>
      </c>
      <c r="I188" s="50">
        <f>I189</f>
        <v>0</v>
      </c>
      <c r="J188" s="50">
        <f>J189</f>
        <v>3054</v>
      </c>
      <c r="K188" s="40"/>
    </row>
    <row r="189" spans="1:11" s="58" customFormat="1" ht="146.25" customHeight="1">
      <c r="A189" s="3" t="s">
        <v>479</v>
      </c>
      <c r="B189" s="3" t="s">
        <v>230</v>
      </c>
      <c r="C189" s="65" t="s">
        <v>578</v>
      </c>
      <c r="D189" s="1" t="s">
        <v>310</v>
      </c>
      <c r="E189" s="1" t="s">
        <v>250</v>
      </c>
      <c r="F189" s="51">
        <v>3054</v>
      </c>
      <c r="G189" s="51"/>
      <c r="H189" s="51">
        <f>F189+G189</f>
        <v>3054</v>
      </c>
      <c r="I189" s="51"/>
      <c r="J189" s="51">
        <f>H189+I189</f>
        <v>3054</v>
      </c>
      <c r="K189" s="8"/>
    </row>
    <row r="190" spans="1:11" s="5" customFormat="1" ht="23.25" customHeight="1">
      <c r="A190" s="6" t="s">
        <v>480</v>
      </c>
      <c r="B190" s="6" t="s">
        <v>221</v>
      </c>
      <c r="C190" s="66" t="s">
        <v>278</v>
      </c>
      <c r="D190" s="7"/>
      <c r="E190" s="7"/>
      <c r="F190" s="49">
        <f>F191+F205+F212</f>
        <v>159455</v>
      </c>
      <c r="G190" s="49">
        <f>G191+G205+G212</f>
        <v>3344.63246</v>
      </c>
      <c r="H190" s="49">
        <f>H191+H205+H212</f>
        <v>162799.63246</v>
      </c>
      <c r="I190" s="49">
        <f>I191+I205+I212</f>
        <v>4538.5</v>
      </c>
      <c r="J190" s="49">
        <f>J191+J205+J212</f>
        <v>167338.13246</v>
      </c>
      <c r="K190" s="8"/>
    </row>
    <row r="191" spans="1:11" s="86" customFormat="1" ht="21" customHeight="1">
      <c r="A191" s="39" t="s">
        <v>481</v>
      </c>
      <c r="B191" s="39" t="s">
        <v>222</v>
      </c>
      <c r="C191" s="62" t="s">
        <v>192</v>
      </c>
      <c r="D191" s="37"/>
      <c r="E191" s="37"/>
      <c r="F191" s="50">
        <f>F192+F202+F203+F193+F194+F195+F196</f>
        <v>96297</v>
      </c>
      <c r="G191" s="50">
        <f>G192+G202+G203+G193+G194+G195+G196+G197</f>
        <v>1516.40024</v>
      </c>
      <c r="H191" s="50">
        <f>H192+H202+H203+H193+H194+H195+H196+H197</f>
        <v>97813.40024</v>
      </c>
      <c r="I191" s="50">
        <f>I192+I202+I203+I193+I194+I195+I196+I197+I200+I201+I204+I198+I199</f>
        <v>4490</v>
      </c>
      <c r="J191" s="50">
        <f>J192+J202+J203+J193+J194+J195+J196+J197+J200+J201+J204+J198+J199</f>
        <v>102303.40024</v>
      </c>
      <c r="K191" s="40"/>
    </row>
    <row r="192" spans="1:11" s="90" customFormat="1" ht="28.5" customHeight="1">
      <c r="A192" s="56" t="s">
        <v>482</v>
      </c>
      <c r="B192" s="56" t="s">
        <v>222</v>
      </c>
      <c r="C192" s="68" t="s">
        <v>312</v>
      </c>
      <c r="D192" s="33" t="s">
        <v>298</v>
      </c>
      <c r="E192" s="33">
        <v>455</v>
      </c>
      <c r="F192" s="54">
        <v>86407</v>
      </c>
      <c r="G192" s="54"/>
      <c r="H192" s="54">
        <f aca="true" t="shared" si="17" ref="H192:H203">F192+G192</f>
        <v>86407</v>
      </c>
      <c r="I192" s="54">
        <v>-60</v>
      </c>
      <c r="J192" s="54">
        <f aca="true" t="shared" si="18" ref="J192:J203">H192+I192</f>
        <v>86347</v>
      </c>
      <c r="K192" s="104" t="s">
        <v>1</v>
      </c>
    </row>
    <row r="193" spans="1:11" s="90" customFormat="1" ht="78.75" customHeight="1">
      <c r="A193" s="3" t="s">
        <v>483</v>
      </c>
      <c r="B193" s="3" t="s">
        <v>222</v>
      </c>
      <c r="C193" s="48" t="s">
        <v>552</v>
      </c>
      <c r="D193" s="1" t="s">
        <v>311</v>
      </c>
      <c r="E193" s="1">
        <v>455</v>
      </c>
      <c r="F193" s="51">
        <v>390</v>
      </c>
      <c r="G193" s="51"/>
      <c r="H193" s="51">
        <f t="shared" si="17"/>
        <v>390</v>
      </c>
      <c r="I193" s="51"/>
      <c r="J193" s="51">
        <f t="shared" si="18"/>
        <v>390</v>
      </c>
      <c r="K193" s="16"/>
    </row>
    <row r="194" spans="1:11" s="90" customFormat="1" ht="63">
      <c r="A194" s="3" t="s">
        <v>171</v>
      </c>
      <c r="B194" s="3" t="s">
        <v>222</v>
      </c>
      <c r="C194" s="48" t="s">
        <v>613</v>
      </c>
      <c r="D194" s="1" t="s">
        <v>344</v>
      </c>
      <c r="E194" s="1">
        <v>455</v>
      </c>
      <c r="F194" s="51">
        <v>0</v>
      </c>
      <c r="G194" s="51">
        <v>305.1</v>
      </c>
      <c r="H194" s="51">
        <f t="shared" si="17"/>
        <v>305.1</v>
      </c>
      <c r="I194" s="51"/>
      <c r="J194" s="51">
        <f t="shared" si="18"/>
        <v>305.1</v>
      </c>
      <c r="K194" s="12"/>
    </row>
    <row r="195" spans="1:11" s="90" customFormat="1" ht="30" customHeight="1">
      <c r="A195" s="3" t="s">
        <v>484</v>
      </c>
      <c r="B195" s="3" t="s">
        <v>222</v>
      </c>
      <c r="C195" s="48" t="s">
        <v>32</v>
      </c>
      <c r="D195" s="1" t="s">
        <v>508</v>
      </c>
      <c r="E195" s="1">
        <v>327</v>
      </c>
      <c r="F195" s="51">
        <v>0</v>
      </c>
      <c r="G195" s="51">
        <v>211.30024</v>
      </c>
      <c r="H195" s="51">
        <f t="shared" si="17"/>
        <v>211.30024</v>
      </c>
      <c r="I195" s="51"/>
      <c r="J195" s="51">
        <f t="shared" si="18"/>
        <v>211.30024</v>
      </c>
      <c r="K195" s="17"/>
    </row>
    <row r="196" spans="1:11" s="90" customFormat="1" ht="47.25">
      <c r="A196" s="3" t="s">
        <v>485</v>
      </c>
      <c r="B196" s="3" t="s">
        <v>222</v>
      </c>
      <c r="C196" s="55" t="s">
        <v>543</v>
      </c>
      <c r="D196" s="1" t="s">
        <v>96</v>
      </c>
      <c r="E196" s="1">
        <v>327</v>
      </c>
      <c r="F196" s="51">
        <v>8000</v>
      </c>
      <c r="G196" s="51">
        <v>-7000</v>
      </c>
      <c r="H196" s="51">
        <f t="shared" si="17"/>
        <v>1000</v>
      </c>
      <c r="I196" s="51"/>
      <c r="J196" s="51">
        <f t="shared" si="18"/>
        <v>1000</v>
      </c>
      <c r="K196" s="83"/>
    </row>
    <row r="197" spans="1:11" s="90" customFormat="1" ht="47.25">
      <c r="A197" s="3" t="s">
        <v>172</v>
      </c>
      <c r="B197" s="3" t="s">
        <v>222</v>
      </c>
      <c r="C197" s="55" t="s">
        <v>154</v>
      </c>
      <c r="D197" s="1" t="s">
        <v>610</v>
      </c>
      <c r="E197" s="1">
        <v>327</v>
      </c>
      <c r="F197" s="51">
        <v>0</v>
      </c>
      <c r="G197" s="51">
        <v>8000</v>
      </c>
      <c r="H197" s="51">
        <f t="shared" si="17"/>
        <v>8000</v>
      </c>
      <c r="I197" s="51"/>
      <c r="J197" s="51">
        <f t="shared" si="18"/>
        <v>8000</v>
      </c>
      <c r="K197" s="83"/>
    </row>
    <row r="198" spans="1:11" s="90" customFormat="1" ht="51" customHeight="1">
      <c r="A198" s="56" t="s">
        <v>78</v>
      </c>
      <c r="B198" s="56" t="s">
        <v>222</v>
      </c>
      <c r="C198" s="63" t="s">
        <v>0</v>
      </c>
      <c r="D198" s="33" t="s">
        <v>44</v>
      </c>
      <c r="E198" s="33">
        <v>327</v>
      </c>
      <c r="F198" s="54">
        <v>0</v>
      </c>
      <c r="G198" s="54">
        <v>8000</v>
      </c>
      <c r="H198" s="54">
        <v>0</v>
      </c>
      <c r="I198" s="54">
        <v>1000</v>
      </c>
      <c r="J198" s="54">
        <f>H198+I198</f>
        <v>1000</v>
      </c>
      <c r="K198" s="80" t="s">
        <v>52</v>
      </c>
    </row>
    <row r="199" spans="1:11" s="90" customFormat="1" ht="63" customHeight="1">
      <c r="A199" s="56" t="s">
        <v>100</v>
      </c>
      <c r="B199" s="56" t="s">
        <v>222</v>
      </c>
      <c r="C199" s="63" t="s">
        <v>38</v>
      </c>
      <c r="D199" s="98" t="s">
        <v>622</v>
      </c>
      <c r="E199" s="33">
        <v>327</v>
      </c>
      <c r="F199" s="54">
        <v>0</v>
      </c>
      <c r="G199" s="54">
        <v>8000</v>
      </c>
      <c r="H199" s="54">
        <v>0</v>
      </c>
      <c r="I199" s="54">
        <v>60</v>
      </c>
      <c r="J199" s="54">
        <f>H199+I199</f>
        <v>60</v>
      </c>
      <c r="K199" s="104" t="s">
        <v>1</v>
      </c>
    </row>
    <row r="200" spans="1:11" s="90" customFormat="1" ht="34.5" customHeight="1">
      <c r="A200" s="56" t="s">
        <v>101</v>
      </c>
      <c r="B200" s="56" t="s">
        <v>222</v>
      </c>
      <c r="C200" s="63" t="s">
        <v>630</v>
      </c>
      <c r="D200" s="33" t="s">
        <v>43</v>
      </c>
      <c r="E200" s="33">
        <v>327</v>
      </c>
      <c r="F200" s="54"/>
      <c r="G200" s="54"/>
      <c r="H200" s="54"/>
      <c r="I200" s="54">
        <v>1360</v>
      </c>
      <c r="J200" s="54">
        <f>H200+I200</f>
        <v>1360</v>
      </c>
      <c r="K200" s="114" t="s">
        <v>52</v>
      </c>
    </row>
    <row r="201" spans="1:11" s="90" customFormat="1" ht="35.25" customHeight="1">
      <c r="A201" s="56" t="s">
        <v>102</v>
      </c>
      <c r="B201" s="56" t="s">
        <v>222</v>
      </c>
      <c r="C201" s="63" t="s">
        <v>630</v>
      </c>
      <c r="D201" s="33" t="s">
        <v>41</v>
      </c>
      <c r="E201" s="33">
        <v>327</v>
      </c>
      <c r="F201" s="54"/>
      <c r="G201" s="54"/>
      <c r="H201" s="54"/>
      <c r="I201" s="54">
        <v>1330</v>
      </c>
      <c r="J201" s="54">
        <f t="shared" si="18"/>
        <v>1330</v>
      </c>
      <c r="K201" s="115"/>
    </row>
    <row r="202" spans="1:11" s="90" customFormat="1" ht="31.5">
      <c r="A202" s="3" t="s">
        <v>103</v>
      </c>
      <c r="B202" s="3" t="s">
        <v>222</v>
      </c>
      <c r="C202" s="55" t="s">
        <v>138</v>
      </c>
      <c r="D202" s="1" t="s">
        <v>302</v>
      </c>
      <c r="E202" s="1">
        <v>327</v>
      </c>
      <c r="F202" s="51">
        <v>400</v>
      </c>
      <c r="G202" s="51"/>
      <c r="H202" s="51">
        <f t="shared" si="17"/>
        <v>400</v>
      </c>
      <c r="I202" s="51"/>
      <c r="J202" s="51">
        <f t="shared" si="18"/>
        <v>400</v>
      </c>
      <c r="K202" s="16"/>
    </row>
    <row r="203" spans="1:11" s="90" customFormat="1" ht="31.5">
      <c r="A203" s="3" t="s">
        <v>104</v>
      </c>
      <c r="B203" s="3" t="s">
        <v>222</v>
      </c>
      <c r="C203" s="55" t="s">
        <v>139</v>
      </c>
      <c r="D203" s="1" t="s">
        <v>303</v>
      </c>
      <c r="E203" s="1">
        <v>327</v>
      </c>
      <c r="F203" s="51">
        <v>1100</v>
      </c>
      <c r="G203" s="51"/>
      <c r="H203" s="51">
        <f t="shared" si="17"/>
        <v>1100</v>
      </c>
      <c r="I203" s="51"/>
      <c r="J203" s="51">
        <f t="shared" si="18"/>
        <v>1100</v>
      </c>
      <c r="K203" s="16"/>
    </row>
    <row r="204" spans="1:11" s="90" customFormat="1" ht="44.25" customHeight="1">
      <c r="A204" s="56" t="s">
        <v>105</v>
      </c>
      <c r="B204" s="56" t="s">
        <v>222</v>
      </c>
      <c r="C204" s="63" t="s">
        <v>630</v>
      </c>
      <c r="D204" s="33" t="s">
        <v>42</v>
      </c>
      <c r="E204" s="33">
        <v>327</v>
      </c>
      <c r="F204" s="54"/>
      <c r="G204" s="54"/>
      <c r="H204" s="54"/>
      <c r="I204" s="54">
        <v>800</v>
      </c>
      <c r="J204" s="54">
        <f>H204+I204</f>
        <v>800</v>
      </c>
      <c r="K204" s="80" t="s">
        <v>52</v>
      </c>
    </row>
    <row r="205" spans="1:11" s="90" customFormat="1" ht="21" customHeight="1">
      <c r="A205" s="69" t="s">
        <v>106</v>
      </c>
      <c r="B205" s="69" t="s">
        <v>223</v>
      </c>
      <c r="C205" s="70" t="s">
        <v>224</v>
      </c>
      <c r="D205" s="25"/>
      <c r="E205" s="25"/>
      <c r="F205" s="52">
        <f>+F206+F208+F209+F210+F211</f>
        <v>56600</v>
      </c>
      <c r="G205" s="52">
        <f>+G206+G208+G209+G210+G211</f>
        <v>1828.23222</v>
      </c>
      <c r="H205" s="52">
        <f>+H206+H208+H209+H210+H211</f>
        <v>58428.23222</v>
      </c>
      <c r="I205" s="52">
        <f>+I206+I208+I209+I210+I211+I207</f>
        <v>4075</v>
      </c>
      <c r="J205" s="52">
        <f>+J206+J208+J209+J210+J211+J207</f>
        <v>62503.23222</v>
      </c>
      <c r="K205" s="16"/>
    </row>
    <row r="206" spans="1:11" s="90" customFormat="1" ht="99" customHeight="1">
      <c r="A206" s="3" t="s">
        <v>107</v>
      </c>
      <c r="B206" s="3" t="s">
        <v>223</v>
      </c>
      <c r="C206" s="65" t="s">
        <v>553</v>
      </c>
      <c r="D206" s="1" t="s">
        <v>85</v>
      </c>
      <c r="E206" s="3" t="s">
        <v>299</v>
      </c>
      <c r="F206" s="51">
        <v>32000</v>
      </c>
      <c r="G206" s="51"/>
      <c r="H206" s="51">
        <f>F206+G206</f>
        <v>32000</v>
      </c>
      <c r="I206" s="51"/>
      <c r="J206" s="51">
        <f aca="true" t="shared" si="19" ref="J206:J211">H206+I206</f>
        <v>32000</v>
      </c>
      <c r="K206" s="10"/>
    </row>
    <row r="207" spans="1:11" s="90" customFormat="1" ht="33.75" customHeight="1">
      <c r="A207" s="56" t="s">
        <v>108</v>
      </c>
      <c r="B207" s="56" t="s">
        <v>223</v>
      </c>
      <c r="C207" s="63" t="s">
        <v>196</v>
      </c>
      <c r="D207" s="33" t="s">
        <v>625</v>
      </c>
      <c r="E207" s="56" t="s">
        <v>299</v>
      </c>
      <c r="F207" s="54">
        <v>4075</v>
      </c>
      <c r="G207" s="54"/>
      <c r="H207" s="54">
        <v>0</v>
      </c>
      <c r="I207" s="54">
        <v>4075</v>
      </c>
      <c r="J207" s="54">
        <f t="shared" si="19"/>
        <v>4075</v>
      </c>
      <c r="K207" s="99" t="s">
        <v>64</v>
      </c>
    </row>
    <row r="208" spans="1:11" s="91" customFormat="1" ht="34.5" customHeight="1">
      <c r="A208" s="3" t="s">
        <v>109</v>
      </c>
      <c r="B208" s="3" t="s">
        <v>223</v>
      </c>
      <c r="C208" s="55" t="s">
        <v>33</v>
      </c>
      <c r="D208" s="1" t="s">
        <v>300</v>
      </c>
      <c r="E208" s="1">
        <v>327</v>
      </c>
      <c r="F208" s="51">
        <v>0</v>
      </c>
      <c r="G208" s="51">
        <v>1628.23222</v>
      </c>
      <c r="H208" s="51">
        <f>F208+G208</f>
        <v>1628.23222</v>
      </c>
      <c r="I208" s="51"/>
      <c r="J208" s="51">
        <f t="shared" si="19"/>
        <v>1628.23222</v>
      </c>
      <c r="K208" s="17"/>
    </row>
    <row r="209" spans="1:11" s="91" customFormat="1" ht="22.5" customHeight="1" hidden="1">
      <c r="A209" s="3" t="s">
        <v>491</v>
      </c>
      <c r="B209" s="3" t="s">
        <v>223</v>
      </c>
      <c r="C209" s="55" t="s">
        <v>351</v>
      </c>
      <c r="D209" s="1" t="s">
        <v>353</v>
      </c>
      <c r="E209" s="1">
        <v>327</v>
      </c>
      <c r="F209" s="51"/>
      <c r="G209" s="51"/>
      <c r="H209" s="51">
        <f>F209+G209</f>
        <v>0</v>
      </c>
      <c r="I209" s="51"/>
      <c r="J209" s="51">
        <f t="shared" si="19"/>
        <v>0</v>
      </c>
      <c r="K209" s="10"/>
    </row>
    <row r="210" spans="1:11" s="92" customFormat="1" ht="47.25">
      <c r="A210" s="3" t="s">
        <v>110</v>
      </c>
      <c r="B210" s="3" t="s">
        <v>223</v>
      </c>
      <c r="C210" s="55" t="s">
        <v>154</v>
      </c>
      <c r="D210" s="1" t="s">
        <v>153</v>
      </c>
      <c r="E210" s="1">
        <v>327</v>
      </c>
      <c r="F210" s="51">
        <v>2500</v>
      </c>
      <c r="G210" s="51">
        <v>-500</v>
      </c>
      <c r="H210" s="51">
        <f>F210+G210</f>
        <v>2000</v>
      </c>
      <c r="I210" s="51"/>
      <c r="J210" s="51">
        <f t="shared" si="19"/>
        <v>2000</v>
      </c>
      <c r="K210" s="10"/>
    </row>
    <row r="211" spans="1:11" s="92" customFormat="1" ht="47.25">
      <c r="A211" s="3" t="s">
        <v>111</v>
      </c>
      <c r="B211" s="3" t="s">
        <v>223</v>
      </c>
      <c r="C211" s="55" t="s">
        <v>543</v>
      </c>
      <c r="D211" s="1" t="s">
        <v>97</v>
      </c>
      <c r="E211" s="1">
        <v>327</v>
      </c>
      <c r="F211" s="51">
        <v>22100</v>
      </c>
      <c r="G211" s="51">
        <v>700</v>
      </c>
      <c r="H211" s="51">
        <f>F211+G211</f>
        <v>22800</v>
      </c>
      <c r="I211" s="51"/>
      <c r="J211" s="51">
        <f t="shared" si="19"/>
        <v>22800</v>
      </c>
      <c r="K211" s="83"/>
    </row>
    <row r="212" spans="1:11" s="90" customFormat="1" ht="21" customHeight="1">
      <c r="A212" s="69" t="s">
        <v>571</v>
      </c>
      <c r="B212" s="69" t="s">
        <v>329</v>
      </c>
      <c r="C212" s="70" t="s">
        <v>330</v>
      </c>
      <c r="D212" s="25"/>
      <c r="E212" s="25"/>
      <c r="F212" s="52">
        <f>F213+F214</f>
        <v>6558</v>
      </c>
      <c r="G212" s="52">
        <f>G213+G214</f>
        <v>0</v>
      </c>
      <c r="H212" s="52">
        <f>H213+H214</f>
        <v>6558</v>
      </c>
      <c r="I212" s="52">
        <f>I213+I214</f>
        <v>-4026.5</v>
      </c>
      <c r="J212" s="52">
        <f>J213+J214</f>
        <v>2531.5</v>
      </c>
      <c r="K212" s="16"/>
    </row>
    <row r="213" spans="1:11" s="90" customFormat="1" ht="38.25">
      <c r="A213" s="56" t="s">
        <v>572</v>
      </c>
      <c r="B213" s="56" t="s">
        <v>329</v>
      </c>
      <c r="C213" s="63" t="s">
        <v>196</v>
      </c>
      <c r="D213" s="33" t="s">
        <v>254</v>
      </c>
      <c r="E213" s="56" t="s">
        <v>280</v>
      </c>
      <c r="F213" s="54">
        <v>2483</v>
      </c>
      <c r="G213" s="54"/>
      <c r="H213" s="54">
        <f>F213+G213</f>
        <v>2483</v>
      </c>
      <c r="I213" s="54">
        <v>48.5</v>
      </c>
      <c r="J213" s="54">
        <f>H213+I213</f>
        <v>2531.5</v>
      </c>
      <c r="K213" s="100" t="s">
        <v>50</v>
      </c>
    </row>
    <row r="214" spans="1:11" s="90" customFormat="1" ht="15.75">
      <c r="A214" s="56" t="s">
        <v>573</v>
      </c>
      <c r="B214" s="56" t="s">
        <v>329</v>
      </c>
      <c r="C214" s="63" t="s">
        <v>196</v>
      </c>
      <c r="D214" s="33" t="s">
        <v>504</v>
      </c>
      <c r="E214" s="56" t="s">
        <v>299</v>
      </c>
      <c r="F214" s="54">
        <v>4075</v>
      </c>
      <c r="G214" s="54"/>
      <c r="H214" s="54">
        <f>F214+G214</f>
        <v>4075</v>
      </c>
      <c r="I214" s="54">
        <v>-4075</v>
      </c>
      <c r="J214" s="54">
        <f>H214+I214</f>
        <v>0</v>
      </c>
      <c r="K214" s="99" t="s">
        <v>64</v>
      </c>
    </row>
    <row r="215" spans="1:11" s="5" customFormat="1" ht="24" customHeight="1">
      <c r="A215" s="6" t="s">
        <v>574</v>
      </c>
      <c r="B215" s="6" t="s">
        <v>227</v>
      </c>
      <c r="C215" s="66" t="s">
        <v>179</v>
      </c>
      <c r="D215" s="7"/>
      <c r="E215" s="7"/>
      <c r="F215" s="49">
        <f>F216+F221+F245</f>
        <v>348029.7347</v>
      </c>
      <c r="G215" s="49">
        <f>G216+G221+G245</f>
        <v>25641.12126</v>
      </c>
      <c r="H215" s="49">
        <f>H216+H221+H245</f>
        <v>373670.85596</v>
      </c>
      <c r="I215" s="49">
        <f>I216+I221+I245</f>
        <v>12383.8</v>
      </c>
      <c r="J215" s="49">
        <f>J216+J221+J245</f>
        <v>386054.65596</v>
      </c>
      <c r="K215" s="8"/>
    </row>
    <row r="216" spans="1:11" s="86" customFormat="1" ht="21" customHeight="1">
      <c r="A216" s="39" t="s">
        <v>581</v>
      </c>
      <c r="B216" s="39" t="s">
        <v>228</v>
      </c>
      <c r="C216" s="71" t="s">
        <v>317</v>
      </c>
      <c r="D216" s="43"/>
      <c r="E216" s="43"/>
      <c r="F216" s="50">
        <f>F217+F218+F219+F220</f>
        <v>9861.9</v>
      </c>
      <c r="G216" s="50">
        <f>G217+G218+G219+G220</f>
        <v>0.92119</v>
      </c>
      <c r="H216" s="50">
        <f>H217+H218+H219+H220</f>
        <v>9862.82119</v>
      </c>
      <c r="I216" s="50">
        <f>I217+I218+I219+I220</f>
        <v>195.5</v>
      </c>
      <c r="J216" s="50">
        <f>J217+J218+J219+J220</f>
        <v>10058.32119</v>
      </c>
      <c r="K216" s="40"/>
    </row>
    <row r="217" spans="1:11" s="5" customFormat="1" ht="104.25" customHeight="1" hidden="1">
      <c r="A217" s="3" t="s">
        <v>492</v>
      </c>
      <c r="B217" s="3" t="s">
        <v>228</v>
      </c>
      <c r="C217" s="65" t="s">
        <v>112</v>
      </c>
      <c r="D217" s="1" t="s">
        <v>318</v>
      </c>
      <c r="E217" s="1">
        <v>327</v>
      </c>
      <c r="F217" s="51"/>
      <c r="G217" s="51"/>
      <c r="H217" s="51"/>
      <c r="I217" s="51"/>
      <c r="J217" s="51"/>
      <c r="K217" s="8"/>
    </row>
    <row r="218" spans="1:11" s="5" customFormat="1" ht="18.75" customHeight="1">
      <c r="A218" s="3" t="s">
        <v>582</v>
      </c>
      <c r="B218" s="3" t="s">
        <v>228</v>
      </c>
      <c r="C218" s="48" t="s">
        <v>140</v>
      </c>
      <c r="D218" s="1" t="s">
        <v>355</v>
      </c>
      <c r="E218" s="1">
        <v>910</v>
      </c>
      <c r="F218" s="51">
        <v>409.9</v>
      </c>
      <c r="G218" s="51"/>
      <c r="H218" s="51">
        <f>F218+G218</f>
        <v>409.9</v>
      </c>
      <c r="I218" s="51"/>
      <c r="J218" s="51">
        <f>H218+I218</f>
        <v>409.9</v>
      </c>
      <c r="K218" s="10"/>
    </row>
    <row r="219" spans="1:11" s="5" customFormat="1" ht="65.25" customHeight="1">
      <c r="A219" s="56" t="s">
        <v>583</v>
      </c>
      <c r="B219" s="56" t="s">
        <v>228</v>
      </c>
      <c r="C219" s="96" t="s">
        <v>141</v>
      </c>
      <c r="D219" s="33" t="s">
        <v>319</v>
      </c>
      <c r="E219" s="33">
        <v>327</v>
      </c>
      <c r="F219" s="54">
        <v>8296.4</v>
      </c>
      <c r="G219" s="54">
        <v>-83.547</v>
      </c>
      <c r="H219" s="54">
        <f>F219+G219</f>
        <v>8212.853</v>
      </c>
      <c r="I219" s="54">
        <v>172</v>
      </c>
      <c r="J219" s="54">
        <f>H219+I219</f>
        <v>8384.853</v>
      </c>
      <c r="K219" s="114" t="s">
        <v>51</v>
      </c>
    </row>
    <row r="220" spans="1:11" s="5" customFormat="1" ht="66" customHeight="1">
      <c r="A220" s="56" t="s">
        <v>584</v>
      </c>
      <c r="B220" s="56" t="s">
        <v>228</v>
      </c>
      <c r="C220" s="96" t="s">
        <v>142</v>
      </c>
      <c r="D220" s="33" t="s">
        <v>319</v>
      </c>
      <c r="E220" s="33">
        <v>327</v>
      </c>
      <c r="F220" s="54">
        <v>1155.6</v>
      </c>
      <c r="G220" s="54">
        <f>83.547+0.92119</f>
        <v>84.46819</v>
      </c>
      <c r="H220" s="54">
        <f>F220+G220</f>
        <v>1240.06819</v>
      </c>
      <c r="I220" s="54">
        <v>23.5</v>
      </c>
      <c r="J220" s="54">
        <f>H220+I220</f>
        <v>1263.56819</v>
      </c>
      <c r="K220" s="115"/>
    </row>
    <row r="221" spans="1:11" s="84" customFormat="1" ht="24" customHeight="1">
      <c r="A221" s="39" t="s">
        <v>585</v>
      </c>
      <c r="B221" s="39" t="s">
        <v>229</v>
      </c>
      <c r="C221" s="62" t="s">
        <v>293</v>
      </c>
      <c r="D221" s="37"/>
      <c r="E221" s="37"/>
      <c r="F221" s="50">
        <f>F222+F223+F224+F236+F225+F226+F227+F228+F229+F234+F235+F230+F231+F232+F237+F238+F233+F239</f>
        <v>309445.6</v>
      </c>
      <c r="G221" s="50">
        <f>G222+G223+G224+G236+G225+G226+G227+G228+G229+G234+G235+G230+G231+G232+G237+G238+G233+G239+G240+G241</f>
        <v>24515.5</v>
      </c>
      <c r="H221" s="50">
        <f>H222+H223+H224+H236+H225+H226+H227+H228+H229+H234+H235+H230+H231+H232+H237+H238+H233+H239+H240+H241</f>
        <v>333961.1</v>
      </c>
      <c r="I221" s="50">
        <f>I222+I223+I224+I236+I225+I226+I227+I228+I229+I234+I235+I230+I231+I232+I237+I238+I233+I239+I240+I241+I242+I243+I244</f>
        <v>-8405.5</v>
      </c>
      <c r="J221" s="50">
        <f>J222+J223+J224+J236+J225+J226+J227+J228+J229+J234+J235+J230+J231+J232+J237+J238+J233+J239+J240+J241+J242+J243+J244</f>
        <v>325555.6</v>
      </c>
      <c r="K221" s="40"/>
    </row>
    <row r="222" spans="1:11" s="91" customFormat="1" ht="78.75" customHeight="1">
      <c r="A222" s="3" t="s">
        <v>586</v>
      </c>
      <c r="B222" s="3" t="s">
        <v>229</v>
      </c>
      <c r="C222" s="72" t="s">
        <v>554</v>
      </c>
      <c r="D222" s="1" t="s">
        <v>502</v>
      </c>
      <c r="E222" s="1">
        <v>572</v>
      </c>
      <c r="F222" s="51">
        <v>116704</v>
      </c>
      <c r="G222" s="51"/>
      <c r="H222" s="51">
        <f aca="true" t="shared" si="20" ref="H222:H241">F222+G222</f>
        <v>116704</v>
      </c>
      <c r="I222" s="51"/>
      <c r="J222" s="51">
        <f aca="true" t="shared" si="21" ref="J222:J244">H222+I222</f>
        <v>116704</v>
      </c>
      <c r="K222" s="12"/>
    </row>
    <row r="223" spans="1:11" s="90" customFormat="1" ht="93" customHeight="1">
      <c r="A223" s="3" t="s">
        <v>244</v>
      </c>
      <c r="B223" s="3" t="s">
        <v>229</v>
      </c>
      <c r="C223" s="72" t="s">
        <v>555</v>
      </c>
      <c r="D223" s="1" t="s">
        <v>503</v>
      </c>
      <c r="E223" s="1">
        <v>483</v>
      </c>
      <c r="F223" s="51">
        <v>768.3</v>
      </c>
      <c r="G223" s="51"/>
      <c r="H223" s="51">
        <f t="shared" si="20"/>
        <v>768.3</v>
      </c>
      <c r="I223" s="51"/>
      <c r="J223" s="51">
        <f t="shared" si="21"/>
        <v>768.3</v>
      </c>
      <c r="K223" s="16"/>
    </row>
    <row r="224" spans="1:11" s="90" customFormat="1" ht="66" customHeight="1">
      <c r="A224" s="3" t="s">
        <v>587</v>
      </c>
      <c r="B224" s="3" t="s">
        <v>229</v>
      </c>
      <c r="C224" s="55" t="s">
        <v>145</v>
      </c>
      <c r="D224" s="1" t="s">
        <v>345</v>
      </c>
      <c r="E224" s="1">
        <v>483</v>
      </c>
      <c r="F224" s="51">
        <v>105</v>
      </c>
      <c r="G224" s="51"/>
      <c r="H224" s="51">
        <f t="shared" si="20"/>
        <v>105</v>
      </c>
      <c r="I224" s="51"/>
      <c r="J224" s="51">
        <f t="shared" si="21"/>
        <v>105</v>
      </c>
      <c r="K224" s="16"/>
    </row>
    <row r="225" spans="1:11" s="90" customFormat="1" ht="117.75" customHeight="1">
      <c r="A225" s="3" t="s">
        <v>588</v>
      </c>
      <c r="B225" s="3" t="s">
        <v>229</v>
      </c>
      <c r="C225" s="65" t="s">
        <v>556</v>
      </c>
      <c r="D225" s="1" t="s">
        <v>338</v>
      </c>
      <c r="E225" s="1">
        <v>483</v>
      </c>
      <c r="F225" s="51">
        <v>367</v>
      </c>
      <c r="G225" s="51"/>
      <c r="H225" s="51">
        <f t="shared" si="20"/>
        <v>367</v>
      </c>
      <c r="I225" s="51"/>
      <c r="J225" s="51">
        <f t="shared" si="21"/>
        <v>367</v>
      </c>
      <c r="K225" s="16"/>
    </row>
    <row r="226" spans="1:11" s="90" customFormat="1" ht="113.25" customHeight="1">
      <c r="A226" s="3" t="s">
        <v>600</v>
      </c>
      <c r="B226" s="3" t="s">
        <v>229</v>
      </c>
      <c r="C226" s="65" t="s">
        <v>557</v>
      </c>
      <c r="D226" s="1" t="s">
        <v>339</v>
      </c>
      <c r="E226" s="1">
        <v>496</v>
      </c>
      <c r="F226" s="51">
        <v>442.2</v>
      </c>
      <c r="G226" s="51"/>
      <c r="H226" s="51">
        <f t="shared" si="20"/>
        <v>442.2</v>
      </c>
      <c r="I226" s="51"/>
      <c r="J226" s="51">
        <f t="shared" si="21"/>
        <v>442.2</v>
      </c>
      <c r="K226" s="16"/>
    </row>
    <row r="227" spans="1:11" s="90" customFormat="1" ht="96" customHeight="1">
      <c r="A227" s="3" t="s">
        <v>601</v>
      </c>
      <c r="B227" s="3" t="s">
        <v>229</v>
      </c>
      <c r="C227" s="65" t="s">
        <v>558</v>
      </c>
      <c r="D227" s="1" t="s">
        <v>340</v>
      </c>
      <c r="E227" s="1">
        <v>749</v>
      </c>
      <c r="F227" s="51">
        <v>22157.7</v>
      </c>
      <c r="G227" s="51"/>
      <c r="H227" s="51">
        <f t="shared" si="20"/>
        <v>22157.7</v>
      </c>
      <c r="I227" s="51"/>
      <c r="J227" s="51">
        <f t="shared" si="21"/>
        <v>22157.7</v>
      </c>
      <c r="K227" s="16"/>
    </row>
    <row r="228" spans="1:11" s="91" customFormat="1" ht="110.25" customHeight="1">
      <c r="A228" s="3" t="s">
        <v>602</v>
      </c>
      <c r="B228" s="3" t="s">
        <v>229</v>
      </c>
      <c r="C228" s="65" t="s">
        <v>559</v>
      </c>
      <c r="D228" s="1" t="s">
        <v>535</v>
      </c>
      <c r="E228" s="1">
        <v>494</v>
      </c>
      <c r="F228" s="51">
        <v>57.7</v>
      </c>
      <c r="G228" s="51"/>
      <c r="H228" s="51">
        <f t="shared" si="20"/>
        <v>57.7</v>
      </c>
      <c r="I228" s="51"/>
      <c r="J228" s="51">
        <f t="shared" si="21"/>
        <v>57.7</v>
      </c>
      <c r="K228" s="16"/>
    </row>
    <row r="229" spans="1:11" s="91" customFormat="1" ht="260.25" customHeight="1" hidden="1">
      <c r="A229" s="3" t="s">
        <v>499</v>
      </c>
      <c r="B229" s="3" t="s">
        <v>229</v>
      </c>
      <c r="C229" s="65" t="s">
        <v>148</v>
      </c>
      <c r="D229" s="1" t="s">
        <v>337</v>
      </c>
      <c r="E229" s="1">
        <v>611</v>
      </c>
      <c r="F229" s="51"/>
      <c r="G229" s="51"/>
      <c r="H229" s="51">
        <f t="shared" si="20"/>
        <v>0</v>
      </c>
      <c r="I229" s="51"/>
      <c r="J229" s="51">
        <f t="shared" si="21"/>
        <v>0</v>
      </c>
      <c r="K229" s="16"/>
    </row>
    <row r="230" spans="1:11" s="90" customFormat="1" ht="81" customHeight="1">
      <c r="A230" s="3" t="s">
        <v>603</v>
      </c>
      <c r="B230" s="3" t="s">
        <v>229</v>
      </c>
      <c r="C230" s="65" t="s">
        <v>560</v>
      </c>
      <c r="D230" s="1" t="s">
        <v>536</v>
      </c>
      <c r="E230" s="1">
        <v>483</v>
      </c>
      <c r="F230" s="51">
        <v>709.4</v>
      </c>
      <c r="G230" s="51"/>
      <c r="H230" s="51">
        <f t="shared" si="20"/>
        <v>709.4</v>
      </c>
      <c r="I230" s="51"/>
      <c r="J230" s="51">
        <f t="shared" si="21"/>
        <v>709.4</v>
      </c>
      <c r="K230" s="16"/>
    </row>
    <row r="231" spans="1:11" s="90" customFormat="1" ht="76.5" customHeight="1">
      <c r="A231" s="3" t="s">
        <v>486</v>
      </c>
      <c r="B231" s="3" t="s">
        <v>229</v>
      </c>
      <c r="C231" s="65" t="s">
        <v>561</v>
      </c>
      <c r="D231" s="1" t="s">
        <v>537</v>
      </c>
      <c r="E231" s="33">
        <v>611</v>
      </c>
      <c r="F231" s="51">
        <v>49560.7</v>
      </c>
      <c r="G231" s="51"/>
      <c r="H231" s="51">
        <f t="shared" si="20"/>
        <v>49560.7</v>
      </c>
      <c r="I231" s="51"/>
      <c r="J231" s="51">
        <f t="shared" si="21"/>
        <v>49560.7</v>
      </c>
      <c r="K231" s="16"/>
    </row>
    <row r="232" spans="1:11" s="90" customFormat="1" ht="92.25" customHeight="1">
      <c r="A232" s="3" t="s">
        <v>606</v>
      </c>
      <c r="B232" s="3" t="s">
        <v>229</v>
      </c>
      <c r="C232" s="65" t="s">
        <v>562</v>
      </c>
      <c r="D232" s="1" t="s">
        <v>538</v>
      </c>
      <c r="E232" s="1">
        <v>563</v>
      </c>
      <c r="F232" s="51">
        <v>27461.4</v>
      </c>
      <c r="G232" s="51"/>
      <c r="H232" s="51">
        <f t="shared" si="20"/>
        <v>27461.4</v>
      </c>
      <c r="I232" s="51"/>
      <c r="J232" s="51">
        <f t="shared" si="21"/>
        <v>27461.4</v>
      </c>
      <c r="K232" s="12"/>
    </row>
    <row r="233" spans="1:11" s="90" customFormat="1" ht="48" customHeight="1">
      <c r="A233" s="3" t="s">
        <v>487</v>
      </c>
      <c r="B233" s="3" t="s">
        <v>229</v>
      </c>
      <c r="C233" s="65" t="s">
        <v>146</v>
      </c>
      <c r="D233" s="1" t="s">
        <v>341</v>
      </c>
      <c r="E233" s="1">
        <v>483</v>
      </c>
      <c r="F233" s="51">
        <f>72682.2</f>
        <v>72682.2</v>
      </c>
      <c r="G233" s="51"/>
      <c r="H233" s="51">
        <f t="shared" si="20"/>
        <v>72682.2</v>
      </c>
      <c r="I233" s="51"/>
      <c r="J233" s="51">
        <f t="shared" si="21"/>
        <v>72682.2</v>
      </c>
      <c r="K233" s="12"/>
    </row>
    <row r="234" spans="1:11" s="90" customFormat="1" ht="98.25" customHeight="1" hidden="1">
      <c r="A234" s="56" t="s">
        <v>12</v>
      </c>
      <c r="B234" s="56" t="s">
        <v>229</v>
      </c>
      <c r="C234" s="103" t="s">
        <v>563</v>
      </c>
      <c r="D234" s="33" t="s">
        <v>342</v>
      </c>
      <c r="E234" s="33">
        <v>483</v>
      </c>
      <c r="F234" s="54">
        <v>2280</v>
      </c>
      <c r="G234" s="54"/>
      <c r="H234" s="54">
        <f t="shared" si="20"/>
        <v>2280</v>
      </c>
      <c r="I234" s="54">
        <v>-2280</v>
      </c>
      <c r="J234" s="54">
        <f t="shared" si="21"/>
        <v>0</v>
      </c>
      <c r="K234" s="114" t="s">
        <v>64</v>
      </c>
    </row>
    <row r="235" spans="1:11" s="90" customFormat="1" ht="48" customHeight="1" hidden="1">
      <c r="A235" s="56" t="s">
        <v>13</v>
      </c>
      <c r="B235" s="56" t="s">
        <v>229</v>
      </c>
      <c r="C235" s="63" t="s">
        <v>541</v>
      </c>
      <c r="D235" s="33" t="s">
        <v>539</v>
      </c>
      <c r="E235" s="33">
        <v>483</v>
      </c>
      <c r="F235" s="54">
        <v>3300</v>
      </c>
      <c r="G235" s="54"/>
      <c r="H235" s="54">
        <f t="shared" si="20"/>
        <v>3300</v>
      </c>
      <c r="I235" s="54">
        <v>-3300</v>
      </c>
      <c r="J235" s="54">
        <f t="shared" si="21"/>
        <v>0</v>
      </c>
      <c r="K235" s="124"/>
    </row>
    <row r="236" spans="1:11" s="90" customFormat="1" ht="47.25" hidden="1">
      <c r="A236" s="56" t="s">
        <v>14</v>
      </c>
      <c r="B236" s="56" t="s">
        <v>229</v>
      </c>
      <c r="C236" s="63" t="s">
        <v>542</v>
      </c>
      <c r="D236" s="33" t="s">
        <v>343</v>
      </c>
      <c r="E236" s="33">
        <v>483</v>
      </c>
      <c r="F236" s="54">
        <v>12850</v>
      </c>
      <c r="G236" s="54"/>
      <c r="H236" s="54">
        <f t="shared" si="20"/>
        <v>12850</v>
      </c>
      <c r="I236" s="54">
        <v>-12850</v>
      </c>
      <c r="J236" s="54">
        <f t="shared" si="21"/>
        <v>0</v>
      </c>
      <c r="K236" s="115"/>
    </row>
    <row r="237" spans="1:11" s="90" customFormat="1" ht="78.75">
      <c r="A237" s="3" t="s">
        <v>488</v>
      </c>
      <c r="B237" s="3" t="s">
        <v>229</v>
      </c>
      <c r="C237" s="83" t="s">
        <v>567</v>
      </c>
      <c r="D237" s="1" t="s">
        <v>565</v>
      </c>
      <c r="E237" s="1">
        <v>483</v>
      </c>
      <c r="F237" s="51">
        <v>0</v>
      </c>
      <c r="G237" s="51">
        <v>486.4</v>
      </c>
      <c r="H237" s="51">
        <f t="shared" si="20"/>
        <v>486.4</v>
      </c>
      <c r="I237" s="51"/>
      <c r="J237" s="51">
        <f t="shared" si="21"/>
        <v>486.4</v>
      </c>
      <c r="K237" s="12"/>
    </row>
    <row r="238" spans="1:11" s="90" customFormat="1" ht="78.75">
      <c r="A238" s="3" t="s">
        <v>489</v>
      </c>
      <c r="B238" s="3" t="s">
        <v>229</v>
      </c>
      <c r="C238" s="83" t="s">
        <v>568</v>
      </c>
      <c r="D238" s="1" t="s">
        <v>566</v>
      </c>
      <c r="E238" s="1">
        <v>483</v>
      </c>
      <c r="F238" s="51">
        <v>0</v>
      </c>
      <c r="G238" s="51">
        <v>752.8</v>
      </c>
      <c r="H238" s="51">
        <f t="shared" si="20"/>
        <v>752.8</v>
      </c>
      <c r="I238" s="51"/>
      <c r="J238" s="51">
        <f t="shared" si="21"/>
        <v>752.8</v>
      </c>
      <c r="K238" s="12"/>
    </row>
    <row r="239" spans="1:11" s="5" customFormat="1" ht="63" customHeight="1" hidden="1">
      <c r="A239" s="3"/>
      <c r="B239" s="3"/>
      <c r="C239" s="93"/>
      <c r="D239" s="1"/>
      <c r="E239" s="1"/>
      <c r="F239" s="51">
        <v>0</v>
      </c>
      <c r="G239" s="51"/>
      <c r="H239" s="51">
        <f t="shared" si="20"/>
        <v>0</v>
      </c>
      <c r="I239" s="51"/>
      <c r="J239" s="51">
        <f t="shared" si="21"/>
        <v>0</v>
      </c>
      <c r="K239" s="12"/>
    </row>
    <row r="240" spans="1:11" s="5" customFormat="1" ht="75" customHeight="1">
      <c r="A240" s="56" t="s">
        <v>490</v>
      </c>
      <c r="B240" s="56" t="s">
        <v>229</v>
      </c>
      <c r="C240" s="97" t="s">
        <v>569</v>
      </c>
      <c r="D240" s="33" t="s">
        <v>570</v>
      </c>
      <c r="E240" s="98">
        <v>483</v>
      </c>
      <c r="F240" s="54">
        <v>0</v>
      </c>
      <c r="G240" s="54">
        <v>22796.3</v>
      </c>
      <c r="H240" s="54">
        <f t="shared" si="20"/>
        <v>22796.3</v>
      </c>
      <c r="I240" s="54">
        <v>-1612.6</v>
      </c>
      <c r="J240" s="54">
        <f t="shared" si="21"/>
        <v>21183.7</v>
      </c>
      <c r="K240" s="80" t="s">
        <v>575</v>
      </c>
    </row>
    <row r="241" spans="1:11" s="5" customFormat="1" ht="60" customHeight="1">
      <c r="A241" s="3" t="s">
        <v>279</v>
      </c>
      <c r="B241" s="3" t="s">
        <v>229</v>
      </c>
      <c r="C241" s="83" t="s">
        <v>604</v>
      </c>
      <c r="D241" s="1" t="s">
        <v>605</v>
      </c>
      <c r="E241" s="1">
        <v>483</v>
      </c>
      <c r="F241" s="51">
        <v>0</v>
      </c>
      <c r="G241" s="51">
        <v>480</v>
      </c>
      <c r="H241" s="51">
        <f t="shared" si="20"/>
        <v>480</v>
      </c>
      <c r="I241" s="51"/>
      <c r="J241" s="51">
        <f t="shared" si="21"/>
        <v>480</v>
      </c>
      <c r="K241" s="12"/>
    </row>
    <row r="242" spans="1:11" s="5" customFormat="1" ht="110.25" customHeight="1">
      <c r="A242" s="56" t="s">
        <v>9</v>
      </c>
      <c r="B242" s="56" t="s">
        <v>229</v>
      </c>
      <c r="C242" s="97" t="s">
        <v>58</v>
      </c>
      <c r="D242" s="33" t="s">
        <v>615</v>
      </c>
      <c r="E242" s="33">
        <v>483</v>
      </c>
      <c r="F242" s="54">
        <v>0</v>
      </c>
      <c r="G242" s="54">
        <v>480</v>
      </c>
      <c r="H242" s="54">
        <v>0</v>
      </c>
      <c r="I242" s="54">
        <v>732.7</v>
      </c>
      <c r="J242" s="54">
        <f t="shared" si="21"/>
        <v>732.7</v>
      </c>
      <c r="K242" s="80" t="s">
        <v>57</v>
      </c>
    </row>
    <row r="243" spans="1:11" s="5" customFormat="1" ht="80.25" customHeight="1">
      <c r="A243" s="56" t="s">
        <v>10</v>
      </c>
      <c r="B243" s="56" t="s">
        <v>229</v>
      </c>
      <c r="C243" s="68" t="s">
        <v>55</v>
      </c>
      <c r="D243" s="33" t="s">
        <v>616</v>
      </c>
      <c r="E243" s="33">
        <v>421</v>
      </c>
      <c r="F243" s="54">
        <v>0</v>
      </c>
      <c r="G243" s="54">
        <v>480</v>
      </c>
      <c r="H243" s="54">
        <v>0</v>
      </c>
      <c r="I243" s="54">
        <v>10174.9</v>
      </c>
      <c r="J243" s="54">
        <f t="shared" si="21"/>
        <v>10174.9</v>
      </c>
      <c r="K243" s="80" t="s">
        <v>56</v>
      </c>
    </row>
    <row r="244" spans="1:11" s="5" customFormat="1" ht="80.25" customHeight="1">
      <c r="A244" s="56" t="s">
        <v>11</v>
      </c>
      <c r="B244" s="56" t="s">
        <v>229</v>
      </c>
      <c r="C244" s="73" t="s">
        <v>546</v>
      </c>
      <c r="D244" s="33" t="s">
        <v>3</v>
      </c>
      <c r="E244" s="33">
        <v>613</v>
      </c>
      <c r="F244" s="54">
        <v>729.5</v>
      </c>
      <c r="G244" s="54"/>
      <c r="H244" s="54">
        <v>0</v>
      </c>
      <c r="I244" s="54">
        <v>729.5</v>
      </c>
      <c r="J244" s="54">
        <f t="shared" si="21"/>
        <v>729.5</v>
      </c>
      <c r="K244" s="105" t="s">
        <v>64</v>
      </c>
    </row>
    <row r="245" spans="1:11" s="94" customFormat="1" ht="26.25" customHeight="1">
      <c r="A245" s="39" t="s">
        <v>12</v>
      </c>
      <c r="B245" s="39" t="s">
        <v>331</v>
      </c>
      <c r="C245" s="62" t="s">
        <v>332</v>
      </c>
      <c r="D245" s="37"/>
      <c r="E245" s="44"/>
      <c r="F245" s="50">
        <f>F246+F247+F248+F249</f>
        <v>28722.2347</v>
      </c>
      <c r="G245" s="50">
        <f>G247+G246+G248+G249</f>
        <v>1124.70007</v>
      </c>
      <c r="H245" s="50">
        <f>H246+H247+H248+H249</f>
        <v>29846.93477</v>
      </c>
      <c r="I245" s="50">
        <f>I246+I247+I248+I249+I250+I251+I252+I253</f>
        <v>20593.8</v>
      </c>
      <c r="J245" s="50">
        <f>J246+J247+J248+J249+J250+J251+J252+J253</f>
        <v>50440.73477</v>
      </c>
      <c r="K245" s="42"/>
    </row>
    <row r="246" spans="1:11" s="5" customFormat="1" ht="109.5" customHeight="1">
      <c r="A246" s="56" t="s">
        <v>13</v>
      </c>
      <c r="B246" s="56" t="s">
        <v>331</v>
      </c>
      <c r="C246" s="73" t="s">
        <v>66</v>
      </c>
      <c r="D246" s="33" t="s">
        <v>532</v>
      </c>
      <c r="E246" s="56" t="s">
        <v>280</v>
      </c>
      <c r="F246" s="54">
        <v>20677.8</v>
      </c>
      <c r="G246" s="54">
        <v>1124.7</v>
      </c>
      <c r="H246" s="54">
        <f>F246+G246</f>
        <v>21802.5</v>
      </c>
      <c r="I246" s="54">
        <v>1041.4</v>
      </c>
      <c r="J246" s="54">
        <f aca="true" t="shared" si="22" ref="J246:J253">H246+I246</f>
        <v>22843.9</v>
      </c>
      <c r="K246" s="80" t="s">
        <v>61</v>
      </c>
    </row>
    <row r="247" spans="1:11" s="5" customFormat="1" ht="35.25" customHeight="1">
      <c r="A247" s="56" t="s">
        <v>14</v>
      </c>
      <c r="B247" s="56" t="s">
        <v>331</v>
      </c>
      <c r="C247" s="73" t="s">
        <v>544</v>
      </c>
      <c r="D247" s="33" t="s">
        <v>545</v>
      </c>
      <c r="E247" s="56" t="s">
        <v>280</v>
      </c>
      <c r="F247" s="54">
        <v>5237.7</v>
      </c>
      <c r="G247" s="54"/>
      <c r="H247" s="54">
        <f>F247+G247</f>
        <v>5237.7</v>
      </c>
      <c r="I247" s="54">
        <v>122.4</v>
      </c>
      <c r="J247" s="54">
        <f t="shared" si="22"/>
        <v>5360.1</v>
      </c>
      <c r="K247" s="100" t="s">
        <v>50</v>
      </c>
    </row>
    <row r="248" spans="1:11" s="5" customFormat="1" ht="15.75">
      <c r="A248" s="3" t="s">
        <v>15</v>
      </c>
      <c r="B248" s="3" t="s">
        <v>331</v>
      </c>
      <c r="C248" s="48" t="s">
        <v>143</v>
      </c>
      <c r="D248" s="1" t="s">
        <v>86</v>
      </c>
      <c r="E248" s="1">
        <v>606</v>
      </c>
      <c r="F248" s="51">
        <v>742</v>
      </c>
      <c r="G248" s="51"/>
      <c r="H248" s="51">
        <f>F248+G248</f>
        <v>742</v>
      </c>
      <c r="I248" s="51"/>
      <c r="J248" s="51">
        <f t="shared" si="22"/>
        <v>742</v>
      </c>
      <c r="K248" s="9"/>
    </row>
    <row r="249" spans="1:11" s="5" customFormat="1" ht="31.5">
      <c r="A249" s="3" t="s">
        <v>16</v>
      </c>
      <c r="B249" s="3" t="s">
        <v>331</v>
      </c>
      <c r="C249" s="48" t="s">
        <v>144</v>
      </c>
      <c r="D249" s="1" t="s">
        <v>87</v>
      </c>
      <c r="E249" s="1">
        <v>606</v>
      </c>
      <c r="F249" s="51">
        <v>2064.7347</v>
      </c>
      <c r="G249" s="51">
        <v>7E-05</v>
      </c>
      <c r="H249" s="51">
        <f>F249+G249</f>
        <v>2064.73477</v>
      </c>
      <c r="I249" s="51"/>
      <c r="J249" s="51">
        <f t="shared" si="22"/>
        <v>2064.73477</v>
      </c>
      <c r="K249" s="9"/>
    </row>
    <row r="250" spans="1:11" s="5" customFormat="1" ht="47.25">
      <c r="A250" s="56" t="s">
        <v>17</v>
      </c>
      <c r="B250" s="56" t="s">
        <v>331</v>
      </c>
      <c r="C250" s="68" t="s">
        <v>8</v>
      </c>
      <c r="D250" s="33" t="s">
        <v>624</v>
      </c>
      <c r="E250" s="33">
        <v>482</v>
      </c>
      <c r="F250" s="54">
        <v>1000</v>
      </c>
      <c r="G250" s="54"/>
      <c r="H250" s="54">
        <v>0</v>
      </c>
      <c r="I250" s="54">
        <v>1000</v>
      </c>
      <c r="J250" s="54">
        <f t="shared" si="22"/>
        <v>1000</v>
      </c>
      <c r="K250" s="119" t="s">
        <v>64</v>
      </c>
    </row>
    <row r="251" spans="1:11" s="5" customFormat="1" ht="90.75" customHeight="1">
      <c r="A251" s="56" t="s">
        <v>18</v>
      </c>
      <c r="B251" s="56" t="s">
        <v>331</v>
      </c>
      <c r="C251" s="103" t="s">
        <v>563</v>
      </c>
      <c r="D251" s="33" t="s">
        <v>627</v>
      </c>
      <c r="E251" s="33">
        <v>482</v>
      </c>
      <c r="F251" s="54">
        <v>2280</v>
      </c>
      <c r="G251" s="54"/>
      <c r="H251" s="54">
        <v>0</v>
      </c>
      <c r="I251" s="54">
        <v>2280</v>
      </c>
      <c r="J251" s="54">
        <f t="shared" si="22"/>
        <v>2280</v>
      </c>
      <c r="K251" s="125"/>
    </row>
    <row r="252" spans="1:11" s="5" customFormat="1" ht="47.25">
      <c r="A252" s="56" t="s">
        <v>19</v>
      </c>
      <c r="B252" s="56" t="s">
        <v>331</v>
      </c>
      <c r="C252" s="63" t="s">
        <v>541</v>
      </c>
      <c r="D252" s="33" t="s">
        <v>628</v>
      </c>
      <c r="E252" s="33">
        <v>482</v>
      </c>
      <c r="F252" s="54">
        <v>3300</v>
      </c>
      <c r="G252" s="54"/>
      <c r="H252" s="54">
        <v>0</v>
      </c>
      <c r="I252" s="54">
        <v>3300</v>
      </c>
      <c r="J252" s="54">
        <f t="shared" si="22"/>
        <v>3300</v>
      </c>
      <c r="K252" s="125"/>
    </row>
    <row r="253" spans="1:11" s="5" customFormat="1" ht="47.25">
      <c r="A253" s="56" t="s">
        <v>20</v>
      </c>
      <c r="B253" s="56" t="s">
        <v>331</v>
      </c>
      <c r="C253" s="63" t="s">
        <v>542</v>
      </c>
      <c r="D253" s="33" t="s">
        <v>629</v>
      </c>
      <c r="E253" s="33">
        <v>482</v>
      </c>
      <c r="F253" s="54">
        <v>12850</v>
      </c>
      <c r="G253" s="54"/>
      <c r="H253" s="54">
        <v>0</v>
      </c>
      <c r="I253" s="54">
        <v>12850</v>
      </c>
      <c r="J253" s="54">
        <f t="shared" si="22"/>
        <v>12850</v>
      </c>
      <c r="K253" s="120"/>
    </row>
    <row r="254" spans="1:11" s="5" customFormat="1" ht="23.25" customHeight="1">
      <c r="A254" s="6" t="s">
        <v>21</v>
      </c>
      <c r="B254" s="6"/>
      <c r="C254" s="74" t="s">
        <v>180</v>
      </c>
      <c r="D254" s="7"/>
      <c r="E254" s="7"/>
      <c r="F254" s="49" t="e">
        <f>F13+F47+F65+F80+F112+F115+F157+F190+F215</f>
        <v>#REF!</v>
      </c>
      <c r="G254" s="49" t="e">
        <f>G13+G47+G65+G80+G112+G115+G157+G190+G215</f>
        <v>#REF!</v>
      </c>
      <c r="H254" s="49">
        <f>H13+H47+H65+H80+H112+H115+H157+H190+H215</f>
        <v>2658310.3367</v>
      </c>
      <c r="I254" s="49">
        <f>I13+I47+I65+I80+I112+I115+I157+I190+I215</f>
        <v>40581.426</v>
      </c>
      <c r="J254" s="49">
        <f>J13+J47+J65+J80+J112+J115+J157+J190+J215</f>
        <v>2698891.7627</v>
      </c>
      <c r="K254" s="22"/>
    </row>
    <row r="255" spans="1:10" s="5" customFormat="1" ht="15.75">
      <c r="A255" s="26"/>
      <c r="B255" s="4"/>
      <c r="G255" s="78" t="e">
        <f>G254-G270</f>
        <v>#REF!</v>
      </c>
      <c r="H255" s="78"/>
      <c r="I255" s="78">
        <f>I256-I254</f>
        <v>-145.1</v>
      </c>
      <c r="J255" s="78">
        <v>2698746.6627</v>
      </c>
    </row>
    <row r="256" spans="1:10" s="5" customFormat="1" ht="15.75">
      <c r="A256" s="4"/>
      <c r="B256" s="4"/>
      <c r="D256" s="126"/>
      <c r="E256" s="126"/>
      <c r="F256" s="47"/>
      <c r="G256" s="35"/>
      <c r="H256" s="35"/>
      <c r="I256" s="35">
        <f>41964.926-1612.6+84</f>
        <v>40436.326</v>
      </c>
      <c r="J256" s="35"/>
    </row>
    <row r="257" spans="1:10" ht="15.75">
      <c r="A257" s="4"/>
      <c r="B257" s="4"/>
      <c r="D257" s="18"/>
      <c r="E257" s="18"/>
      <c r="F257" s="36"/>
      <c r="G257" s="35"/>
      <c r="H257" s="35"/>
      <c r="I257" s="35">
        <v>145.1</v>
      </c>
      <c r="J257" s="35"/>
    </row>
    <row r="258" spans="1:10" ht="15.75">
      <c r="A258" s="4"/>
      <c r="B258" s="4"/>
      <c r="D258" s="18"/>
      <c r="E258" s="18"/>
      <c r="F258" s="36"/>
      <c r="G258" s="35"/>
      <c r="H258" s="35"/>
      <c r="I258" s="35"/>
      <c r="J258" s="35"/>
    </row>
    <row r="259" spans="1:7" ht="12.75">
      <c r="A259" s="4"/>
      <c r="B259" s="4"/>
      <c r="F259" s="77">
        <v>101926.32136</v>
      </c>
      <c r="G259" s="5">
        <v>75767.52976</v>
      </c>
    </row>
    <row r="260" spans="1:9" ht="12.75">
      <c r="A260" s="4"/>
      <c r="B260" s="4"/>
      <c r="I260" s="78"/>
    </row>
    <row r="261" spans="1:7" ht="12.75">
      <c r="A261" s="4"/>
      <c r="B261" s="4"/>
      <c r="F261" s="32"/>
      <c r="G261" s="78">
        <f>G237+G238+G239+G240+G246+G132+G28+G26+4.2+G194</f>
        <v>30458.54</v>
      </c>
    </row>
    <row r="262" spans="1:7" ht="12.75">
      <c r="A262" s="4"/>
      <c r="B262" s="4"/>
      <c r="G262" s="5">
        <v>80</v>
      </c>
    </row>
    <row r="263" spans="1:7" ht="12.75">
      <c r="A263" s="4"/>
      <c r="B263" s="4"/>
      <c r="G263" s="78">
        <f>G129+G25+G128+0.92119</f>
        <v>35.55488</v>
      </c>
    </row>
    <row r="264" spans="1:7" ht="12.75">
      <c r="A264" s="4"/>
      <c r="B264" s="4"/>
      <c r="G264" s="78">
        <f>G67+G76+G86+G95+G114+G117+G166+G173+G175+G168+G31+G44+115.4+2100</f>
        <v>8150.14397</v>
      </c>
    </row>
    <row r="265" spans="1:7" ht="12.75">
      <c r="A265" s="4"/>
      <c r="B265" s="4"/>
      <c r="G265" s="78">
        <f>G77+480</f>
        <v>-4420.73616</v>
      </c>
    </row>
    <row r="266" spans="1:7" ht="15" customHeight="1">
      <c r="A266" s="4"/>
      <c r="B266" s="4"/>
      <c r="G266" s="5">
        <v>0.55056</v>
      </c>
    </row>
    <row r="267" spans="1:7" ht="12.75">
      <c r="A267" s="4"/>
      <c r="B267" s="4"/>
      <c r="G267" s="78">
        <f>G57+G74+G101+G120+G135+G195+G208</f>
        <v>4631.24772</v>
      </c>
    </row>
    <row r="268" spans="1:7" ht="12.75">
      <c r="A268" s="4"/>
      <c r="B268" s="4"/>
      <c r="G268" s="5">
        <v>0.07284</v>
      </c>
    </row>
    <row r="269" spans="1:7" ht="12.75">
      <c r="A269" s="4"/>
      <c r="B269" s="4"/>
      <c r="G269" s="5">
        <v>388.477</v>
      </c>
    </row>
    <row r="270" spans="1:7" ht="12.75">
      <c r="A270" s="4"/>
      <c r="B270" s="4"/>
      <c r="F270" s="32"/>
      <c r="G270" s="77">
        <f>SUM(G259:G269)</f>
        <v>115091.38057</v>
      </c>
    </row>
    <row r="271" spans="1:2" ht="12.75">
      <c r="A271" s="4"/>
      <c r="B271" s="4"/>
    </row>
    <row r="272" spans="1:2" ht="12.75">
      <c r="A272" s="4"/>
      <c r="B272" s="4"/>
    </row>
    <row r="273" spans="1:7" ht="12.75">
      <c r="A273" s="4"/>
      <c r="B273" s="4"/>
      <c r="G273" s="78">
        <f>G259+G263+G268+G266</f>
        <v>75803.70804</v>
      </c>
    </row>
    <row r="274" spans="1:7" ht="12.75">
      <c r="A274" s="4"/>
      <c r="B274" s="4"/>
      <c r="G274" s="77">
        <v>101926.32136</v>
      </c>
    </row>
    <row r="275" spans="1:7" ht="12.75">
      <c r="A275" s="4"/>
      <c r="B275" s="4"/>
      <c r="G275" s="77"/>
    </row>
    <row r="276" spans="1:2" ht="12.75">
      <c r="A276" s="4"/>
      <c r="B276" s="4"/>
    </row>
    <row r="277" spans="1:6" ht="14.25">
      <c r="A277" s="4"/>
      <c r="B277" s="4"/>
      <c r="F277" s="34"/>
    </row>
    <row r="278" spans="1:7" ht="12.75">
      <c r="A278" s="4"/>
      <c r="B278" s="4"/>
      <c r="G278" s="77">
        <f>G270-G261</f>
        <v>84632.84057</v>
      </c>
    </row>
    <row r="279" spans="1:2" ht="12.75">
      <c r="A279" s="4"/>
      <c r="B279" s="4"/>
    </row>
    <row r="280" spans="1:2" ht="12.75">
      <c r="A280" s="4"/>
      <c r="B280" s="4"/>
    </row>
    <row r="281" spans="1:2" ht="12.75">
      <c r="A281" s="4"/>
      <c r="B281" s="4"/>
    </row>
    <row r="282" spans="1:2" ht="12.75">
      <c r="A282" s="4"/>
      <c r="B282" s="4"/>
    </row>
    <row r="283" spans="1:2" ht="12.75">
      <c r="A283" s="4"/>
      <c r="B283" s="4"/>
    </row>
    <row r="284" spans="1:2" ht="12.75">
      <c r="A284" s="4"/>
      <c r="B284" s="4"/>
    </row>
    <row r="285" spans="1:2" ht="12.75">
      <c r="A285" s="4"/>
      <c r="B285" s="4"/>
    </row>
    <row r="286" spans="1:2" ht="12.75">
      <c r="A286" s="4"/>
      <c r="B286" s="4"/>
    </row>
    <row r="287" spans="1:2" ht="12.75">
      <c r="A287" s="4"/>
      <c r="B287" s="4"/>
    </row>
    <row r="288" spans="1:2" ht="12.75">
      <c r="A288" s="4"/>
      <c r="B288" s="4"/>
    </row>
    <row r="289" spans="1:2" ht="12.75">
      <c r="A289" s="4"/>
      <c r="B289" s="4"/>
    </row>
    <row r="290" spans="1:2" ht="12.75">
      <c r="A290" s="4"/>
      <c r="B290" s="4"/>
    </row>
    <row r="291" spans="1:2" ht="12.75">
      <c r="A291" s="4"/>
      <c r="B291" s="4"/>
    </row>
    <row r="292" spans="1:2" ht="12.75">
      <c r="A292" s="4"/>
      <c r="B292" s="4"/>
    </row>
    <row r="293" spans="1:2" ht="12.75">
      <c r="A293" s="4"/>
      <c r="B293" s="4"/>
    </row>
    <row r="294" spans="1:2" ht="12.75">
      <c r="A294" s="4"/>
      <c r="B294" s="4"/>
    </row>
    <row r="295" spans="1:2" ht="12.75">
      <c r="A295" s="4"/>
      <c r="B295" s="4"/>
    </row>
    <row r="296" spans="1:2" ht="12.75">
      <c r="A296" s="4"/>
      <c r="B296" s="4"/>
    </row>
    <row r="297" spans="1:2" ht="12.75">
      <c r="A297" s="4"/>
      <c r="B297" s="4"/>
    </row>
    <row r="298" spans="1:2" ht="12.75">
      <c r="A298" s="4"/>
      <c r="B298" s="4"/>
    </row>
    <row r="299" spans="1:2" ht="12.75">
      <c r="A299" s="4"/>
      <c r="B299" s="4"/>
    </row>
    <row r="300" spans="1:2" ht="12.75">
      <c r="A300" s="4"/>
      <c r="B300" s="4"/>
    </row>
    <row r="301" spans="1:2" ht="12.75">
      <c r="A301" s="4"/>
      <c r="B301" s="4"/>
    </row>
    <row r="302" spans="1:2" ht="12.75">
      <c r="A302" s="4"/>
      <c r="B302" s="4"/>
    </row>
    <row r="303" spans="1:2" ht="12.75">
      <c r="A303" s="4"/>
      <c r="B303" s="4"/>
    </row>
    <row r="304" spans="1:2" ht="12.75">
      <c r="A304" s="4"/>
      <c r="B304" s="4"/>
    </row>
    <row r="305" spans="1:2" ht="12.75">
      <c r="A305" s="4"/>
      <c r="B305" s="4"/>
    </row>
    <row r="306" spans="1:2" ht="12.75">
      <c r="A306" s="4"/>
      <c r="B306" s="4"/>
    </row>
    <row r="307" spans="1:2" ht="12.75">
      <c r="A307" s="4"/>
      <c r="B307" s="4"/>
    </row>
    <row r="308" spans="1:2" ht="12.75">
      <c r="A308" s="4"/>
      <c r="B308" s="4"/>
    </row>
    <row r="309" spans="1:2" ht="12.75">
      <c r="A309" s="4"/>
      <c r="B309" s="4"/>
    </row>
    <row r="310" spans="1:2" ht="12.75">
      <c r="A310" s="4"/>
      <c r="B310" s="4"/>
    </row>
    <row r="311" spans="1:2" ht="12.75">
      <c r="A311" s="4"/>
      <c r="B311" s="4"/>
    </row>
    <row r="312" spans="1:2" ht="12.75">
      <c r="A312" s="4"/>
      <c r="B312" s="4"/>
    </row>
    <row r="313" spans="1:2" ht="12.75">
      <c r="A313" s="4"/>
      <c r="B313" s="4"/>
    </row>
    <row r="314" spans="1:2" ht="12.75">
      <c r="A314" s="4"/>
      <c r="B314" s="4"/>
    </row>
    <row r="315" spans="1:2" ht="12.75">
      <c r="A315" s="4"/>
      <c r="B315" s="4"/>
    </row>
    <row r="316" spans="1:2" ht="12.75">
      <c r="A316" s="4"/>
      <c r="B316" s="4"/>
    </row>
    <row r="317" spans="1:2" ht="12.75">
      <c r="A317" s="4"/>
      <c r="B317" s="4"/>
    </row>
    <row r="318" spans="1:2" ht="12.75">
      <c r="A318" s="4"/>
      <c r="B318" s="4"/>
    </row>
    <row r="319" spans="1:2" ht="12.75">
      <c r="A319" s="4"/>
      <c r="B319" s="4"/>
    </row>
    <row r="320" spans="1:2" ht="12.75">
      <c r="A320" s="4"/>
      <c r="B320" s="4"/>
    </row>
    <row r="321" spans="1:2" ht="12.75">
      <c r="A321" s="4"/>
      <c r="B321" s="4"/>
    </row>
    <row r="322" spans="1:2" ht="12.75">
      <c r="A322" s="4"/>
      <c r="B322" s="4"/>
    </row>
    <row r="323" spans="1:2" ht="12.75">
      <c r="A323" s="4"/>
      <c r="B323" s="4"/>
    </row>
    <row r="324" spans="1:2" ht="12.75">
      <c r="A324" s="4"/>
      <c r="B324" s="4"/>
    </row>
    <row r="325" spans="1:2" ht="12.75">
      <c r="A325" s="4"/>
      <c r="B325" s="4"/>
    </row>
    <row r="326" spans="1:2" ht="12.75">
      <c r="A326" s="4"/>
      <c r="B326" s="4"/>
    </row>
    <row r="327" spans="1:2" ht="12.75">
      <c r="A327" s="4"/>
      <c r="B327" s="4"/>
    </row>
    <row r="328" spans="1:2" ht="12.75">
      <c r="A328" s="4"/>
      <c r="B328" s="4"/>
    </row>
    <row r="329" spans="1:2" ht="12.75">
      <c r="A329" s="4"/>
      <c r="B329" s="4"/>
    </row>
    <row r="330" spans="1:2" ht="12.75">
      <c r="A330" s="4"/>
      <c r="B330" s="4"/>
    </row>
    <row r="331" spans="1:2" ht="12.75">
      <c r="A331" s="4"/>
      <c r="B331" s="4"/>
    </row>
    <row r="332" spans="1:2" ht="12.75">
      <c r="A332" s="4"/>
      <c r="B332" s="4"/>
    </row>
    <row r="333" spans="1:2" ht="12.75">
      <c r="A333" s="4"/>
      <c r="B333" s="4"/>
    </row>
    <row r="334" spans="1:2" ht="12.75">
      <c r="A334" s="4"/>
      <c r="B334" s="4"/>
    </row>
    <row r="335" spans="1:2" ht="12.75">
      <c r="A335" s="4"/>
      <c r="B335" s="4"/>
    </row>
    <row r="336" spans="1:2" ht="12.75">
      <c r="A336" s="4"/>
      <c r="B336" s="4"/>
    </row>
    <row r="337" spans="1:2" ht="12.75">
      <c r="A337" s="4"/>
      <c r="B337" s="4"/>
    </row>
    <row r="338" spans="1:2" ht="12.75">
      <c r="A338" s="4"/>
      <c r="B338" s="4"/>
    </row>
    <row r="339" spans="1:2" ht="12.75">
      <c r="A339" s="4"/>
      <c r="B339" s="4"/>
    </row>
    <row r="340" spans="1:2" ht="12.75">
      <c r="A340" s="4"/>
      <c r="B340" s="4"/>
    </row>
    <row r="341" spans="1:2" ht="12.75">
      <c r="A341" s="4"/>
      <c r="B341" s="4"/>
    </row>
    <row r="353" s="5" customFormat="1" ht="12.75"/>
    <row r="354" s="5" customFormat="1" ht="12.75"/>
    <row r="355" s="5" customFormat="1" ht="12.75"/>
    <row r="356" s="5" customFormat="1" ht="12.75"/>
    <row r="357" s="5" customFormat="1" ht="12.75"/>
    <row r="358" s="5" customFormat="1" ht="12.75"/>
    <row r="359" s="5" customFormat="1" ht="12.75"/>
    <row r="360" s="5" customFormat="1" ht="12.75"/>
  </sheetData>
  <mergeCells count="23">
    <mergeCell ref="I11:I12"/>
    <mergeCell ref="G11:G12"/>
    <mergeCell ref="K200:K201"/>
    <mergeCell ref="H11:H12"/>
    <mergeCell ref="K11:K12"/>
    <mergeCell ref="A11:A12"/>
    <mergeCell ref="B11:B12"/>
    <mergeCell ref="C11:C12"/>
    <mergeCell ref="D11:D12"/>
    <mergeCell ref="K234:K236"/>
    <mergeCell ref="K250:K253"/>
    <mergeCell ref="K88:K89"/>
    <mergeCell ref="D256:E256"/>
    <mergeCell ref="B8:J8"/>
    <mergeCell ref="K19:K21"/>
    <mergeCell ref="K219:K220"/>
    <mergeCell ref="K95:K100"/>
    <mergeCell ref="K109:K110"/>
    <mergeCell ref="K141:K142"/>
    <mergeCell ref="K152:K154"/>
    <mergeCell ref="F11:F12"/>
    <mergeCell ref="E11:E12"/>
    <mergeCell ref="J11:J12"/>
  </mergeCells>
  <printOptions/>
  <pageMargins left="0.7874015748031497" right="0" top="0.3937007874015748" bottom="0.3937007874015748" header="0.03937007874015748" footer="0"/>
  <pageSetup blackAndWhite="1" horizontalDpi="300" verticalDpi="300" orientation="portrait" paperSize="9" scale="68" r:id="rId1"/>
  <headerFooter alignWithMargins="0">
    <oddFooter>&amp;C&amp;8&amp;P из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Butova_O</cp:lastModifiedBy>
  <cp:lastPrinted>2007-04-24T06:14:52Z</cp:lastPrinted>
  <dcterms:created xsi:type="dcterms:W3CDTF">2000-12-19T06:01:59Z</dcterms:created>
  <dcterms:modified xsi:type="dcterms:W3CDTF">2007-05-02T07:36:38Z</dcterms:modified>
  <cp:category/>
  <cp:version/>
  <cp:contentType/>
  <cp:contentStatus/>
</cp:coreProperties>
</file>