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01" windowWidth="12225" windowHeight="9120" activeTab="0"/>
  </bookViews>
  <sheets>
    <sheet name="Исполнен 2007" sheetId="1" r:id="rId1"/>
  </sheets>
  <definedNames>
    <definedName name="_xlnm.Print_Area" localSheetId="0">'Исполнен 2007'!$B$1:$K$327</definedName>
  </definedNames>
  <calcPr fullCalcOnLoad="1"/>
</workbook>
</file>

<file path=xl/sharedStrings.xml><?xml version="1.0" encoding="utf-8"?>
<sst xmlns="http://schemas.openxmlformats.org/spreadsheetml/2006/main" count="1009" uniqueCount="503">
  <si>
    <t>Другие вопросы в области здравоохранения и спорта</t>
  </si>
  <si>
    <t>501 00 11</t>
  </si>
  <si>
    <t>МУК ЦГБ им. Горького  (расходы за счет субвенции на развитие социальной и инженерной инфраструктуры в 2007 году)</t>
  </si>
  <si>
    <t>МУК ЦГДБ им. Гайдара   (расходы за счет субвенции на развитие социальной и инженерной инфраструктуры в 2007 году)</t>
  </si>
  <si>
    <t>МУК "ПКиО" (расходы за счет субвенции на развитие социальной и инженерной инфраструктуры в 2007 году)</t>
  </si>
  <si>
    <t xml:space="preserve">Администрация ЗАТО г.Железногорск (расходы за счет субвенции на реализацию Закона края по организации содержания, выхаживания и воспитания детей в возрасте до 4-х лет оставшихся без попечения родителей) </t>
  </si>
  <si>
    <t xml:space="preserve">Администрация ЗАТО г.Железногорск (расходы за счет средств местного бюджета на  обеспечение детей первого и второго года жизни специальными молочными продуктами детского питания) </t>
  </si>
  <si>
    <t>469 00 14</t>
  </si>
  <si>
    <t>469 00 13</t>
  </si>
  <si>
    <t>КУМИ ЗАТО Железногорск  (расходы за счет субвенции на развитие социальной и инженерной инфраструктуры в 2007 году)</t>
  </si>
  <si>
    <t>795 00 11</t>
  </si>
  <si>
    <t>490 00 10</t>
  </si>
  <si>
    <t>УСЗН Администрации ЗАТО г.Железногорск (субсидий на оплату жилого помещения и коммунальных услуг гражданам, являющимся нанимателями жилых помещений в общежитиях муниципального жилищного фонда)</t>
  </si>
  <si>
    <t>505 00 30</t>
  </si>
  <si>
    <t>Администрация ЗАТО Железногорск (расходы на муниципальную программу молодежной политики ЗАТО Железногорск на 2007 год)</t>
  </si>
  <si>
    <t>Управление образования (прочие расходы)</t>
  </si>
  <si>
    <t>Управление образования (расходы за счет предпринимательской деятельности)</t>
  </si>
  <si>
    <t xml:space="preserve"> ДК</t>
  </si>
  <si>
    <t xml:space="preserve"> МУК ДК "Старт"</t>
  </si>
  <si>
    <t xml:space="preserve"> МУК МВЦ</t>
  </si>
  <si>
    <t xml:space="preserve"> МУК Театр оперетты</t>
  </si>
  <si>
    <t>МУК "ПКиО"</t>
  </si>
  <si>
    <t>МУК ЦД</t>
  </si>
  <si>
    <t xml:space="preserve">440 00 01 </t>
  </si>
  <si>
    <t xml:space="preserve">441 00 01 </t>
  </si>
  <si>
    <t>МУК МВЦ (субсидия на мероприятия, предусмотренные краевой целевой программой "Культура Красноярья" на 2007-2009 годы)</t>
  </si>
  <si>
    <t>442 00 10</t>
  </si>
  <si>
    <t xml:space="preserve">442 00 11 </t>
  </si>
  <si>
    <t xml:space="preserve">443 00 01 </t>
  </si>
  <si>
    <t>Финансовое управление Администрации ЗАТО г.Железногорск (субсидии Муниципальному автономному учреждению «Управление по культуре, молодежной политики и физической культуре и спорту»)</t>
  </si>
  <si>
    <t>Финансовое управление Администрации ЗАТО Железногорск (на возмещение затрат МП "ОТРП", связанных с опубликованием муниципальных правовых актов , обсуждением проектов муниципальных правовых актов по вопросам местного значения, доведением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в соответствии с соглашением заключенным с Администрацией ЗАТО Железногорск)</t>
  </si>
  <si>
    <t>Администрация ЗАТО Железногорск (расходы за счет субвенции на реализацию Закона края "О наделении органов местного самоуправления муниципальных образований края государственными полномочиями по обеспечению детей первого и второго года жизни специальными молочными продуктами детского питания)</t>
  </si>
  <si>
    <t xml:space="preserve">471 00 02 </t>
  </si>
  <si>
    <t>КУМИ ЗАТО Железногорск  (приобретение медицинского оборудования для родильного дома)</t>
  </si>
  <si>
    <t>КУМИ ЗАТО Железногорск  (приобретение медицинского оборудования для скорой медицинской помощи)</t>
  </si>
  <si>
    <t>Финансовое управление Администрации ЗАТО Железногорск (субсидии МП "КОСС" на возмещение затрат, связанных с содержанием спортивных сооружений, организацией спортивно-массовых мероприятий в рамках программы "Развитие физической культуры и спорта и формирование здорового образа жизни в ЗАТО Железногорск на 2007 год")</t>
  </si>
  <si>
    <t>482 00 10</t>
  </si>
  <si>
    <t xml:space="preserve">482 00 01 </t>
  </si>
  <si>
    <t xml:space="preserve"> МУ "Дом-интернат для престарелых и инвалидов" (расходы за счет субвенции бюджетам муниципальных образований края, на содержание учреждений социального обслуживания населения, в соответствии Законом края "О наделении органов местного самоуправления муници</t>
  </si>
  <si>
    <t xml:space="preserve">МУ "ЦСО" </t>
  </si>
  <si>
    <t>МУ "ЦСО" (расходы за счет субвенции на реализацию Закона края от 20.12.05 №17-4312 "О наделении органов местного самоуправления края государственными полномочиями по социальному обслуживанию населения")</t>
  </si>
  <si>
    <t>МУ "ЦСПС и Д" (расходы за счет субвенции на реализацию Закона края от 20.12.05 №17-4312 "О наделении органов местного самоуправления края государственными полномочиями по социальному обслуживанию населения")</t>
  </si>
  <si>
    <t>УСЗН Администрации ЗАТО Железногорск (расходы за счет субвенции на предоставление субсидий  гражданам в качестве помощи для оплаты жилья и коммунальных услуг с учетом их доходов в соответствии со ст.11 Закона края "О социальной поддержке населения при оплате жилья и коммунальных услуг")</t>
  </si>
  <si>
    <t>УСЗН Администрации ЗАТО Железногорск (расходы за счет субвенции на оказание единовременной адресной материальной помощи гражданам, находящимся в трудной жизненной ситуации,в размере не более 5,0 тыс.рублей на человека на основании решений органов местного самоуправления муниципальных районов и городский округов края)</t>
  </si>
  <si>
    <t>УСЗН Администрации ЗАТО Железногорск (расходы за счет субвенции на оказание единовременной адресной материальной помощи одиноким пенсионерам на текущий ремонт жилья по фактическим ценам, но не более 5,0 тыс.руб.)</t>
  </si>
  <si>
    <t>УСЗН Администрации ЗАТО Железногорск (расходы за счет субвенции на доплату к пенсии по случаю потери кормильца детям военослужащих, погибших (умерших) в период прохождения военной службы, в соответствии с Законом края от 20.12.05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t>
  </si>
  <si>
    <t>УСЗН Администрации ЗАТО Железногорск (расходы за счет субвенции на реализацию Закона края от 20.12.05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реалибилитированных лиц и лиц, признанных пострадавшими от политических репрессий", за исключением льгот по оплате жилищно-коммунальных услуг)</t>
  </si>
  <si>
    <t>УСЗН Администрации ЗАТО Железногорск (расходы за счет субвенции на реализацию Закона края от 20.12.05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</si>
  <si>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УСЗН Администрации ЗАТО Железногорск (расходы за счет субвенции бюджетам муниципальных образований края, направляемые в 2007 году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</si>
  <si>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505 00 16</t>
  </si>
  <si>
    <t>Управление социальной защиты населения администрации ЗАТО Железногорск (расходы за счет субвенции бюджетам муниципальных образований края, направляемые в 2006 году на оплату жилищно-коммунальных услуг отдельным категориям граждан в соответствии Законом Ро</t>
  </si>
  <si>
    <t>Исполнение расходов бюджета ЗАТО Железногорск по распорядителям и получателям бюджетных средств в рамках разделов, подразделов, целевых статей расходов, видов расходов классификации расходов бюджета Российской Федерации за 2007 год</t>
  </si>
  <si>
    <t>№ п/п</t>
  </si>
  <si>
    <t>МУК ДК "Старт" (расходы за счет субвенции на развитие социальной и инженерной инфраструктуры в 2007 году)</t>
  </si>
  <si>
    <t>УСЗН Администрации ЗАТО Железногорск (расходы за счет субвенции на реализацию Закона края от 27.12.05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t>
  </si>
  <si>
    <t>505 00 17</t>
  </si>
  <si>
    <t>УСЗН Администрации ЗАТО Железногорск (расходы за счет субвенции на финансирование расходов с предоставлением отдельным категориям граждан мер социальной поддержки, установленных законодательством РФ, в форме субсидий для оплаты жилья и коммунальных услуг в соответствии с Законом края от 27.12.05 №17-4395)</t>
  </si>
  <si>
    <t>505 00 18</t>
  </si>
  <si>
    <t>УСЗН Администрации ЗАТО Железногорск(расходы за счет субвенции на реализацию Закона края от 27.12.05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жилищно-коммунальных услуг)</t>
  </si>
  <si>
    <t>505 00 19</t>
  </si>
  <si>
    <t>УСЗН Администрации ЗАТО Железногорск (расходы за счет субвенции на предоставление субсидий для оплаты жилья и коммунальных услуг отдельным категориям граждан в части полномочий субъектов РФ)</t>
  </si>
  <si>
    <t>МУ "ЦО ДДО"</t>
  </si>
  <si>
    <t>МУ "Управление капитального строительства" (софинансирование на реконструкцию части школы д.Шивера ЗАТО Железногорск под здравпункт и детский садик за счет средств местного бюджета)</t>
  </si>
  <si>
    <t>478 00 12</t>
  </si>
  <si>
    <t>КУМИ ЗАТО Железногорск  (софинансирование на приобретение и установку автономного источника электропитания для ФГУЗ ЦМСЧ-51 за счет средств местного бюджета)</t>
  </si>
  <si>
    <t>470 00 11</t>
  </si>
  <si>
    <t>КУМИ ЗАТО Железногорск  (софинансирование на приобретение медицинского, технологического и другого оборудования, профилактических компьютерных программ и комплексов аппаратно-программных (БОС) за счет средств местного бюджета)</t>
  </si>
  <si>
    <t>470 00 12</t>
  </si>
  <si>
    <t>КУМИ ЗАТО Железногорск  (субсидия на приобретение современного медицинского оборудования для муниципальных образовательных учреждений, МП "Центральная аптека", ФГУЗ "ЦМСЧ-51")</t>
  </si>
  <si>
    <t>522 00 11</t>
  </si>
  <si>
    <t>КУМИ ЗАТО Железногорск  (субсидия на приобретение и установку автономного источника электропитания для ФГУЗ ЦМСЧ-51)</t>
  </si>
  <si>
    <t>522 00 12</t>
  </si>
  <si>
    <t>МУ "Управление капитального строительства" (субсидия на осуществление реконструкции здравпункта деревни Шивера)</t>
  </si>
  <si>
    <t>522 00 13</t>
  </si>
  <si>
    <t>УСЗН Администрации ЗАТО Железногорск (расходы на реализацию Программы ЗАТО Железногорск "Организация питания учащихся муниципальных образовательных учреждений из семей со среднедушевым доходом ниже величины прожиточного минимума, установленного в Красноярском крае в расчете на душу населения по группам территорий края на 2007 год")</t>
  </si>
  <si>
    <t>УСЗН Администрации ЗАТО Железногорск (расходы на реализацию Программы ЗАТО Железногорск "Старшее поколение" на 2007 - 2009 годы)</t>
  </si>
  <si>
    <t>УСЗН Администрации ЗАТО Железногорск (расходы на реализацию Программы "Об установлении мер социальной поддержки отдельных категорий граждан населения ЗАТО Железногорск на 2007 год")</t>
  </si>
  <si>
    <t>УСЗН Администрации ЗАТО Железногорск (расходы за счет субвенции на реализацию Закона края по предоставлению мер социальной поддержки семьям, имеющим детей в Красноярском крае в части финансирования расходов на ежемесячные денежные выплаты на проезд детей школьного возраста в размере 70 рублей)</t>
  </si>
  <si>
    <t>Приложение № 4</t>
  </si>
  <si>
    <t>УСЗН Администрации ЗАТО Железногорск (расходы за счет субвенции на реализацию Закона края по предоставлению мер социальной поддержки семьям, имеющим детей в Красноярском крае в части финансирования расходов на выплату ежегодного пособия на ребенка школьного возраста в размере 1000 рублей)</t>
  </si>
  <si>
    <t>УСЗН Администрации ЗАТО Железногорск (расходы за счет субвенции для обеспечения компенсационных выплат родителям или опекунам, фактически осуществлющим воспитание детей от 1,5 до 3 лет на дому, состоящих на учете в муниципальных органах управления образования для определения в дошкольные образовательные учреждения)</t>
  </si>
  <si>
    <t>УСЗН Администрации ЗАТО Железногорск (расходы за счет субвенции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</si>
  <si>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001 00 12</t>
  </si>
  <si>
    <t>УСЗН Администрации ЗАТО Железногорск (расходы на содержание отдела жилищных субсидий)</t>
  </si>
  <si>
    <t>001 00 13</t>
  </si>
  <si>
    <t>КУМИ ЗАТО Железногорск (субвенция на переселение граждан)</t>
  </si>
  <si>
    <t>505 00 27</t>
  </si>
  <si>
    <t>КУМИ ЗАТО Железногорск (субвенция на переселение - остаток прошлых лет)</t>
  </si>
  <si>
    <t>505 00 28</t>
  </si>
  <si>
    <t>МУ "УКС" (капитальный ремонт) (ПР) (В)</t>
  </si>
  <si>
    <t>442 00 03</t>
  </si>
  <si>
    <t>440 00 03</t>
  </si>
  <si>
    <t>МУ "УКС" (кап.ремонт инфекционного корпуса)</t>
  </si>
  <si>
    <t>470 00 00</t>
  </si>
  <si>
    <t>795 00 00</t>
  </si>
  <si>
    <t>521</t>
  </si>
  <si>
    <t>КУМИ ЗАТО Железногорск</t>
  </si>
  <si>
    <t>351 00 03</t>
  </si>
  <si>
    <t>505 00 10</t>
  </si>
  <si>
    <t>801</t>
  </si>
  <si>
    <t>512 00 01</t>
  </si>
  <si>
    <t>522 00 10</t>
  </si>
  <si>
    <t>351 00 10</t>
  </si>
  <si>
    <t>351 00 20</t>
  </si>
  <si>
    <t>процент исполнения, %</t>
  </si>
  <si>
    <t>0102</t>
  </si>
  <si>
    <t>Функционирование высшего должностного лица субъекта Российской Федерации и органа местного самоуправления</t>
  </si>
  <si>
    <t>Администрация ЗАТО Железногорск</t>
  </si>
  <si>
    <t>Глава муниципального образования</t>
  </si>
  <si>
    <t>010</t>
  </si>
  <si>
    <t>Городской Совет ЗАТО Железногорск</t>
  </si>
  <si>
    <t>Председатель представительного органа муниципального образования</t>
  </si>
  <si>
    <t>Депутаты представительного органа муниципального образования</t>
  </si>
  <si>
    <t>001 00 10</t>
  </si>
  <si>
    <t>0105</t>
  </si>
  <si>
    <t>Судебная система</t>
  </si>
  <si>
    <t>070</t>
  </si>
  <si>
    <t>Члены избирательной комиссии муниципального образования</t>
  </si>
  <si>
    <t>Проведение выборов в представительные органы муниципального образования</t>
  </si>
  <si>
    <t>Процентные платежи по долговым обязательствам</t>
  </si>
  <si>
    <t xml:space="preserve">065 00 00 </t>
  </si>
  <si>
    <t>152</t>
  </si>
  <si>
    <t>Администрация ЗАТО Железногорск (резервный фонд)</t>
  </si>
  <si>
    <t>Средства к распределению при фактическом поступлении возвратов кредитов на развитие материально-технической базы муниципальных предприятий и учреждений</t>
  </si>
  <si>
    <t>МУ "УКС" (капитальный ремонт) (остаток субвенции 2005 года)</t>
  </si>
  <si>
    <t>Управление городского хозяйства администрации ЗАТО Железногорск (дорожно-мостовое хозяйство)</t>
  </si>
  <si>
    <t>216</t>
  </si>
  <si>
    <t>350 00 10</t>
  </si>
  <si>
    <t>МУ "УКС" (жилищное строительство) (остаток субвенции 2005 года)</t>
  </si>
  <si>
    <t>МУ "УКС" (расходы за счет субвенции на развитие социальной и инженерной инфраструктуры в 2006 году)</t>
  </si>
  <si>
    <t>Финансовое управление Администрации ЗАТО Железногорск (расходы на компенсацию выпадающих доходов организаций жилищно-коммунального комплекса,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 изменения размера платы граждан за коммунальные услуги и возникших в 2006 году в результате несоответствия производственной программы по тепловой энергии, предъявляемой МП "Гортеплоэнерго" обслуживающим жилищный фонд организациям коммунального комплекса и оплачиваемой населением в пределах нормативов потребления коммунальных услуг, установленных на территории ЗАТО Железногорск)</t>
  </si>
  <si>
    <t>Управление городского хозяйства (расходы на программу "Обеспечение контроля за санитарно-эпидемиологическим, радиационным и экологическим состоянием территории ЗАТО Железногорск на 2007-2009 годы)</t>
  </si>
  <si>
    <t xml:space="preserve">Управление образования </t>
  </si>
  <si>
    <t>Управление образования (расходы за счет субвенции на оплату за содержание в муниципальных дошкольных образовательных учреждениях (группах) детей, у которых по заключению медицинских учреждений, выявлены недостатки в физическом и психическом развитии, а также детей, находящихся в турбекульзных детских дошкольных учреждениях, в соответствии с Законом края "О защите прав ребенка")</t>
  </si>
  <si>
    <t>420 00 12</t>
  </si>
  <si>
    <t xml:space="preserve">420 00 11 </t>
  </si>
  <si>
    <t>420 00 13</t>
  </si>
  <si>
    <t>школы (расходы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t>
  </si>
  <si>
    <t>Расходы за счет субвенции на финансовое обеспечение государственных гарантий прав граждан на получение общедоступного и бесплатного начального общ., средн.(полного) общ.образования в общеобразовательных учреждениях края, том числе негосударственных образовательных учреждениях прошедшие государственную аккредитацию и реализующих основ.общеобразовательные программы, в размере необходимых для реализации основ.общеобразоват.программ, в соответствии с Законом РФ "Об образовании"</t>
  </si>
  <si>
    <t>421 00 11</t>
  </si>
  <si>
    <t>421 00 10</t>
  </si>
  <si>
    <t>795 00 15</t>
  </si>
  <si>
    <t>субвенция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t>
  </si>
  <si>
    <t>202 00 10</t>
  </si>
  <si>
    <t>795 00 16</t>
  </si>
  <si>
    <t>КУМИ ЗАТО Железногорск (взнос в уставный фонд МП "ОТРП")</t>
  </si>
  <si>
    <t>340 00 10</t>
  </si>
  <si>
    <t>КУМИ ЗАТО Железногорск (взнос в уставный фонд МП "Гортеплоэнерго")</t>
  </si>
  <si>
    <t>795 00 10</t>
  </si>
  <si>
    <t>Управление городского хозяйства (компенсация выпадающих доходов организациям, предоставляющим населению услуги теплоснабжения по тарифам, не обеспечивающим возмещение издержек)</t>
  </si>
  <si>
    <t>600 00 10</t>
  </si>
  <si>
    <t xml:space="preserve">600 00 10 </t>
  </si>
  <si>
    <t>Управление городского хозяйства (расходы за счет субвенции на развитие социальной и инженерной инфраструктуры в 2007 году)</t>
  </si>
  <si>
    <t>КУМИ ЗАТО Железногорск (расходы за счет субвенции на развитие социальной и инженерной инфраструктуры в 2007 году)</t>
  </si>
  <si>
    <t>Управление образования (расходы за счет субвенции на развитие социальной и инженерной инфраструктуры в 2007 году)</t>
  </si>
  <si>
    <t>Управление образования  (расходы за счет остатка субвенции 2006 года на развитие социальной и инженерной инфраструктуры)</t>
  </si>
  <si>
    <t>Управление образования (субсидия на выполнение ремонтно-строительных работ по устройству спортивных дворов общеобразовательных учреждений)</t>
  </si>
  <si>
    <t xml:space="preserve">421 00 16 </t>
  </si>
  <si>
    <t>520 00 10</t>
  </si>
  <si>
    <t>МОУ ДОД "ДШИ им. Мусоргского" (расходы за счет субвенции на развитие социальной и инженерной инфраструктуры в 2007 году)</t>
  </si>
  <si>
    <t>МОУ ДОД "Детская школа искусств № 2" (расходы за счет субвенции на развитие социальной и инженерной инфраструктуры в 2007 году)</t>
  </si>
  <si>
    <t>МОУ ДОД "ДХШ" (расходы за счет субвенции на развитие социальной и инженерной инфраструктуры в 2007 году)</t>
  </si>
  <si>
    <t>Управление образования (субсидии на осуществление социально-значимых расходов капитального характера)</t>
  </si>
  <si>
    <t>423 00 02</t>
  </si>
  <si>
    <t>001 00 15</t>
  </si>
  <si>
    <t>МУК ДК (расходы за счет субвенции на развитие социальной и инженерной инфраструктуры в 2007 году)</t>
  </si>
  <si>
    <t>МУК МВЦ  (расходы за счет субвенции на развитие социальной и инженерной инфраструктуры в 2007 году)</t>
  </si>
  <si>
    <t xml:space="preserve"> МУК театр кукол " Золотой ключик "  (расходы за счет субвенции на развитие социальной и инженерной инфраструктуры в 2007 году)</t>
  </si>
  <si>
    <t>МУК Театр оперетты  (расходы за счет субвенции на развитие социальной и инженерной инфраструктуры в 2007 году)</t>
  </si>
  <si>
    <t>431 00 00</t>
  </si>
  <si>
    <t>452 00 01</t>
  </si>
  <si>
    <t>452 00 03</t>
  </si>
  <si>
    <t>452 00 02</t>
  </si>
  <si>
    <t>452 00 04</t>
  </si>
  <si>
    <t>440 00 02</t>
  </si>
  <si>
    <t>443 00 02</t>
  </si>
  <si>
    <t>457 00 10</t>
  </si>
  <si>
    <t xml:space="preserve">Администрация ЗАТО Железногорск (здравохранение) </t>
  </si>
  <si>
    <t>469 00 00</t>
  </si>
  <si>
    <t>469 00 10</t>
  </si>
  <si>
    <t>469 00 11</t>
  </si>
  <si>
    <t>МУ "Управление капитального строительства" (софинансирование на изготовление проектно-сметной документации на реконструкцию здравпунктов поселков Тартат, Новый путь, Додоново, Шивера за счет средств местного бюджета)</t>
  </si>
  <si>
    <t xml:space="preserve">478 00 11 </t>
  </si>
  <si>
    <t>КУМИ ЗАТО Железногорск  (софинансирование на приобретение современного медицинского оборудования, автотранспорта для  ЦМСЧ-51 за счет средств местного бюджета)</t>
  </si>
  <si>
    <t>477 00 11</t>
  </si>
  <si>
    <t>КУМИ ЗАТО Железногорск  (субсидия на приобретение современного медицинского оборудования, автотранспорта для  ЦМСЧ-51)</t>
  </si>
  <si>
    <t>469 00 12</t>
  </si>
  <si>
    <t>470 00 10</t>
  </si>
  <si>
    <t>477 00 10</t>
  </si>
  <si>
    <t>506 00 11</t>
  </si>
  <si>
    <t>340 00 11</t>
  </si>
  <si>
    <t xml:space="preserve">522 00 19 </t>
  </si>
  <si>
    <t>522 00 172</t>
  </si>
  <si>
    <t>КУМИ Администрация ЗАТО г.Железногорск (субсидия ЦМСЧ -51 на разработку ПСД детского стационара в рамках муниципальной целевой программы "Детство")</t>
  </si>
  <si>
    <t>МУ "Управление капитального строительства" (субсидия для осуществления ремонта здравпунктов поселков Тартат, Новый путь, Додоново,)</t>
  </si>
  <si>
    <t>КУМИ Администрации ЗАТО г.Железногорск (субсидия на приобретение современного медицинского оборудования, автотранспорта для  ЦМСЧ-51)</t>
  </si>
  <si>
    <t>522 00 14</t>
  </si>
  <si>
    <t>522 00 16</t>
  </si>
  <si>
    <t>522 00 18</t>
  </si>
  <si>
    <r>
      <t>Управление городского хозяйства Администрации ЗАТО г.Железногорск (софинансирование на расходы производимые за счет субсидии  из федерального бюджета на капитальный ремонт многоквартирных домов</t>
    </r>
    <r>
      <rPr>
        <sz val="11"/>
        <color indexed="10"/>
        <rFont val="Times New Roman"/>
        <family val="1"/>
      </rPr>
      <t>)</t>
    </r>
  </si>
  <si>
    <t>Управление городского хозяйства (cубвенция на присуждение грантов Губернатора Красноярского края  "Жители - за чистоту и благоустройство")</t>
  </si>
  <si>
    <t>600 00 12</t>
  </si>
  <si>
    <t>Финансовое управление Администрации ЗАТО Железногорск (расходы на компенсацию выпадающих доходов организаций жилищно-коммунального комплекса, возникших в 2005 году в результате регулирования тарифов населению и несоответствия производственной программы по тепловой энергии, предъявляемой МП "Гортеплоэнерго" обслуживающим жилищный фонд организациям МП "ГЖКУ" И МП "ЖКХ" и оплачиваемой населением в пределах нормативов потребления коммунальных услуг, установленных на территории ЗАТО Железногорск)</t>
  </si>
  <si>
    <t>351 00 04</t>
  </si>
  <si>
    <t>Управление городского хозяйства (субсидия на капитальный ремонт общего имущества многоквартирных домов и муниципальных жилых помещений)</t>
  </si>
  <si>
    <t>350 00 13</t>
  </si>
  <si>
    <t>План</t>
  </si>
  <si>
    <t xml:space="preserve">Исполнение </t>
  </si>
  <si>
    <t xml:space="preserve">Остаток  </t>
  </si>
  <si>
    <t>(тыс.руб.)</t>
  </si>
  <si>
    <t>Управление городского хозяйства (софинансирование на капитальный ремонт общего имущества многоквартирных домов и муниципальных жилых помещений)</t>
  </si>
  <si>
    <t>350 00 14</t>
  </si>
  <si>
    <t>МУ "Управление капитального строительства" (расходы за счет местного бюджета на разработку технического обоснования и оценки стоимости строительства дополнительной третьей нитки теплопровода для передачи тепла от Железногорской ТЭЦ до ЗАТО Железногорск)</t>
  </si>
  <si>
    <t>351 00 18</t>
  </si>
  <si>
    <t>МУ "Управление капитального строительства" (проектно-изыскательские работы за счет средств местного бюджета)</t>
  </si>
  <si>
    <t>351 00 19</t>
  </si>
  <si>
    <t>МУ "Управление капитального строительства" (коммунальное строительство) (остаток субвенции 2005 года)</t>
  </si>
  <si>
    <t>Управление образования (субсидия на приобретение и установку оборудования для заземления технических средств общеобразовательных учреждений, имеющих спутниковые сети передачи данных)</t>
  </si>
  <si>
    <t>421 00 18</t>
  </si>
  <si>
    <t>Управление образования (субсидия на государственную поддержку внедрения комплексных мер модернизации образования)</t>
  </si>
  <si>
    <t>421 00 19</t>
  </si>
  <si>
    <t>421 00 17</t>
  </si>
  <si>
    <t>Управление образования (расходы за счет субвенции на внедрение инновационных образовательных программ в муниципальных общеобразовательных учреждениях)</t>
  </si>
  <si>
    <t>УСЗН Администрации ЗАТО Железногорск (расходы за счет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в части финансирования расходов на ежемесячную денежную выплату семьям с детьми, в которых родители инвалиды)</t>
  </si>
  <si>
    <t>505 00 31</t>
  </si>
  <si>
    <t>МУ "Управление капитального строительства" (разработка ПСД на кап.ремонт здания администрации)</t>
  </si>
  <si>
    <t>КУМИ Администрации ЗАТО г.Железногорск (приобретение автотранспорта)</t>
  </si>
  <si>
    <t>Финансовое управление Администрации ЗАТО г.Железногорск (исполнение судебных актов по искам к муниципальному образованию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</si>
  <si>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Администрация ЗАТО г.Железногорск (субсидия бюджетам на предоставление субсидий молодым семьям для приобретения жилья по федеральной целевой программе "Жилище")</t>
  </si>
  <si>
    <t>104 20 00</t>
  </si>
  <si>
    <t>УСЗН Администрации ЗАТО Железногорск (расходы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 реализующие основную общеобразовательную программу дошкольного образования)</t>
  </si>
  <si>
    <t>505 00 32</t>
  </si>
  <si>
    <t>505 00 33</t>
  </si>
  <si>
    <t>Администрация ЗАТО г.Железногорск (субсидия на реализацию краевой целевой программы "Обеспечение жильем молодых семей" на 2006-2008 годы)</t>
  </si>
  <si>
    <t>УСЗН Администрации ЗАТО г.Железногорск (расходы на реализацию Программы ЗАТО Железногорск "Организация питания учащихся муниципальных образовательных учреждений из семей со среднедушевым доходом ниже величины прожиточного минимума, установленного в Красноярском крае в расчете на душу населения по группам территорий края на 2007 год")</t>
  </si>
  <si>
    <t>795 00 12</t>
  </si>
  <si>
    <t>УСЗН Администрации ЗАТО г.Железногорск (расходы на реализацию Программы ЗАТО Железногорск "Старшее поколение" на 2007 - 2009 годы)</t>
  </si>
  <si>
    <t>795 00 13</t>
  </si>
  <si>
    <t>УСЗН Администрации ЗАТО г.Железногорск (расходы на реализацию Программы "Об установлении мер социальной поддержки отдельных категорий граждан населения ЗАТО Железногорск на 2007 год")</t>
  </si>
  <si>
    <t>795 00 14</t>
  </si>
  <si>
    <t>505 00 09</t>
  </si>
  <si>
    <t>505 00 13</t>
  </si>
  <si>
    <t>505 00 14</t>
  </si>
  <si>
    <t>505 00 15</t>
  </si>
  <si>
    <t>505 00 22</t>
  </si>
  <si>
    <t>505 00 24</t>
  </si>
  <si>
    <t>505 00 25</t>
  </si>
  <si>
    <t>505 00 26</t>
  </si>
  <si>
    <t>505 00 20</t>
  </si>
  <si>
    <t>505 00 21</t>
  </si>
  <si>
    <t>Наименование  расходов</t>
  </si>
  <si>
    <t>Коммунальное хозяйство</t>
  </si>
  <si>
    <t xml:space="preserve">Образование </t>
  </si>
  <si>
    <t xml:space="preserve">Социальная политика </t>
  </si>
  <si>
    <t>ВСЕГО РАСХОДОВ</t>
  </si>
  <si>
    <t>КЦСР</t>
  </si>
  <si>
    <t>Органы внутренних дел</t>
  </si>
  <si>
    <t xml:space="preserve"> Жилищное хозяйство</t>
  </si>
  <si>
    <t xml:space="preserve">Жилищно - коммунальное хозяйство </t>
  </si>
  <si>
    <t>Дошкольное образование</t>
  </si>
  <si>
    <t>Общее образование</t>
  </si>
  <si>
    <t>школы</t>
  </si>
  <si>
    <t>внешкольная работа</t>
  </si>
  <si>
    <t>260</t>
  </si>
  <si>
    <t>261</t>
  </si>
  <si>
    <t>9=7-8</t>
  </si>
  <si>
    <t>10=8/5</t>
  </si>
  <si>
    <t>11=8/6</t>
  </si>
  <si>
    <t xml:space="preserve">УСЗН Администрации ЗАТО Железногорск  (расходы за счет субвенции на реализацию Закона края по организации содержания, выхаживания и воспитания детей в возрасте до 4-х лет оставшихся без попечения родителей) </t>
  </si>
  <si>
    <t xml:space="preserve"> МУК театр кукол " Золотой ключик "</t>
  </si>
  <si>
    <t xml:space="preserve">Здравоохранение </t>
  </si>
  <si>
    <t>327</t>
  </si>
  <si>
    <t>Периодическая печать и издательства</t>
  </si>
  <si>
    <t>027</t>
  </si>
  <si>
    <t>Комитет по физкультуре и спорту администрации ЗАТО г. Железногорск</t>
  </si>
  <si>
    <t>Территориальная избирательная комиссия г. Железногорск</t>
  </si>
  <si>
    <t xml:space="preserve"> МУК ЦГБ им. Горького </t>
  </si>
  <si>
    <t>Общегосударственные вопросы</t>
  </si>
  <si>
    <t>0302</t>
  </si>
  <si>
    <t>0300</t>
  </si>
  <si>
    <t>0309</t>
  </si>
  <si>
    <t>0400</t>
  </si>
  <si>
    <t>Национальная экономика</t>
  </si>
  <si>
    <t>0407</t>
  </si>
  <si>
    <t>Лесное хозяйство</t>
  </si>
  <si>
    <t>0408</t>
  </si>
  <si>
    <t>Транспорт</t>
  </si>
  <si>
    <t>0500</t>
  </si>
  <si>
    <t>0501</t>
  </si>
  <si>
    <t>0502</t>
  </si>
  <si>
    <t>0700</t>
  </si>
  <si>
    <t>0701</t>
  </si>
  <si>
    <t>0702</t>
  </si>
  <si>
    <t>0707</t>
  </si>
  <si>
    <t>Молодежная политика и оздоровление детей</t>
  </si>
  <si>
    <t>1</t>
  </si>
  <si>
    <t>0709</t>
  </si>
  <si>
    <t>Другие вопросы в области образования</t>
  </si>
  <si>
    <t>0800</t>
  </si>
  <si>
    <t>Культура, кинематография и средства массовой информации</t>
  </si>
  <si>
    <t>0900</t>
  </si>
  <si>
    <t>0901</t>
  </si>
  <si>
    <t>0902</t>
  </si>
  <si>
    <t xml:space="preserve">Спорт и физическая культура </t>
  </si>
  <si>
    <t>0107</t>
  </si>
  <si>
    <t>0113</t>
  </si>
  <si>
    <t>1000</t>
  </si>
  <si>
    <t>1002</t>
  </si>
  <si>
    <t>Социальное обслуживание населения</t>
  </si>
  <si>
    <t>1003</t>
  </si>
  <si>
    <t>1006</t>
  </si>
  <si>
    <t>0804</t>
  </si>
  <si>
    <t>0100</t>
  </si>
  <si>
    <t>0103</t>
  </si>
  <si>
    <t>Функционирование законодательных (представительных) органов государственной власти и местного самоуправления</t>
  </si>
  <si>
    <t>КВР</t>
  </si>
  <si>
    <t>КФСР</t>
  </si>
  <si>
    <t>026</t>
  </si>
  <si>
    <t>0104</t>
  </si>
  <si>
    <t>Функционирование Правительства Российской Федерации, высших органов исполнительной власти субъекта Российской Федерации, местных администраций</t>
  </si>
  <si>
    <t>0106</t>
  </si>
  <si>
    <t>Обеспечение деятельности финансовых, налоговых  и таможенных органов и органов надзора</t>
  </si>
  <si>
    <t>Обеспечение проведения выборов и референдумов</t>
  </si>
  <si>
    <t>092</t>
  </si>
  <si>
    <t>097</t>
  </si>
  <si>
    <t>184</t>
  </si>
  <si>
    <t>0115</t>
  </si>
  <si>
    <t>Другие общегосударственные вопросы</t>
  </si>
  <si>
    <t>452</t>
  </si>
  <si>
    <t>253</t>
  </si>
  <si>
    <t>0801</t>
  </si>
  <si>
    <t xml:space="preserve">Культура </t>
  </si>
  <si>
    <t>453</t>
  </si>
  <si>
    <t>Другие вопросы в области социальной политики</t>
  </si>
  <si>
    <t>Другие вопросы в области национальной экономики</t>
  </si>
  <si>
    <t>0411</t>
  </si>
  <si>
    <t>406</t>
  </si>
  <si>
    <t>001 00 00</t>
  </si>
  <si>
    <t>020 00 00</t>
  </si>
  <si>
    <t>070 00 00</t>
  </si>
  <si>
    <t>202 00 00</t>
  </si>
  <si>
    <t>218 00 00</t>
  </si>
  <si>
    <t>219 00 00</t>
  </si>
  <si>
    <t xml:space="preserve">МУК ЦГДБ им. Гайдара </t>
  </si>
  <si>
    <t>0112</t>
  </si>
  <si>
    <t>065 00 00</t>
  </si>
  <si>
    <t>Обслуживание государственного и муниципального долга</t>
  </si>
  <si>
    <t>340 00 00</t>
  </si>
  <si>
    <t>350 00 00</t>
  </si>
  <si>
    <t>351 00 00</t>
  </si>
  <si>
    <t>МУ "УКС" (капитальный ремонт)</t>
  </si>
  <si>
    <t>Возврат кредитов</t>
  </si>
  <si>
    <t>092 00 00</t>
  </si>
  <si>
    <t>440 00 00</t>
  </si>
  <si>
    <t>442 00 00</t>
  </si>
  <si>
    <t>443 00 00</t>
  </si>
  <si>
    <t>441 00 00</t>
  </si>
  <si>
    <t>452 00 00</t>
  </si>
  <si>
    <t>432 00 00</t>
  </si>
  <si>
    <t>421 00 00</t>
  </si>
  <si>
    <t>422 00 00</t>
  </si>
  <si>
    <t>423 00 00</t>
  </si>
  <si>
    <t>420 00 00</t>
  </si>
  <si>
    <t>Резервные фонды</t>
  </si>
  <si>
    <t>Администрация ЗАТО г.Железногорск</t>
  </si>
  <si>
    <t xml:space="preserve">МУ "Управление капитального строительства" </t>
  </si>
  <si>
    <t>338 00 00</t>
  </si>
  <si>
    <t>405</t>
  </si>
  <si>
    <t>МУ "Управление имущественным комплексом Железногорской кондитерской фабрики"</t>
  </si>
  <si>
    <t>КУМИ Администрации ЗАТО г.Железногорск (приобретение оборудования для МП "ГТС")</t>
  </si>
  <si>
    <t>КУМИ Администрации ЗАТО г.Железногорск (взнос в уставный фонд МП "Горлесхоз")</t>
  </si>
  <si>
    <t>340 00 12</t>
  </si>
  <si>
    <t>КУМИ Администрации ЗАТО г.Железногорск(взнос в уставный фонд МП "Горэлектросеть")</t>
  </si>
  <si>
    <t>340 00 13</t>
  </si>
  <si>
    <t>КУМИ Администрации ЗАТО г.Железногорск(взнос в уставный фонд МП "ПАТП")</t>
  </si>
  <si>
    <t>340 00 14</t>
  </si>
  <si>
    <t>КУМИ Администрации ЗАТО г.Железногорск (взнос в уставный фонд МП "ЖКХ")</t>
  </si>
  <si>
    <t>340 00 15</t>
  </si>
  <si>
    <t>КУМИ Администрации ЗАТО г.Железногорск (взнос в уставный фонд МП "КБУ")</t>
  </si>
  <si>
    <t>340 00 16</t>
  </si>
  <si>
    <t>КУМИ Администрации ЗАТО г.Железногорск (взнос в уставный фонд МП "ГЖКУ")</t>
  </si>
  <si>
    <t>340 00 17</t>
  </si>
  <si>
    <t>КУМИ Администрации ЗАТО г.Железногорск (взнос в уставный фонд МП "Гортеплоэнерго")</t>
  </si>
  <si>
    <t>340 00 18</t>
  </si>
  <si>
    <t>102 00 00</t>
  </si>
  <si>
    <t xml:space="preserve">МУ "Управление капитального строительства" (субсидия,направляемая на замену, модернизацию лифтового оборудования жилищного фонда )  </t>
  </si>
  <si>
    <t xml:space="preserve">МУ "Управление капитального строительства" (софинансирование на замену, модернизацию лифтового оборудования жилищного фонда за счет средств местного бюджета)  </t>
  </si>
  <si>
    <t>Управление городского хозяйства Администрации ЗАТО г.Железногорск(субсидия на капитальный ремонт  многоквартирных домов за счет средств федерального бюджета)</t>
  </si>
  <si>
    <t>350 00 15</t>
  </si>
  <si>
    <t>350 00 18</t>
  </si>
  <si>
    <t>Управление городского хозяйства Администрации ЗАТО г.Железногорск (субсидия на оказание услуг по погребению)</t>
  </si>
  <si>
    <t>КУМИ Администрации ЗАТО г.Железногорск (приобретение оборудования для МП "Гортеплоэнерго")</t>
  </si>
  <si>
    <t>Управление городского хозяйства Администрации ЗАТО г.Железногорск (субсидия МП "Гортеплоэнерго" на проведение ПНР по электрооборудованию здания № 15 строящихся очистных сооружений)</t>
  </si>
  <si>
    <t>522 00 15</t>
  </si>
  <si>
    <t>Предупреждение и ликвидация последствий чрезвычайных ситуаций и стихийных бедствий, гражданская оборона</t>
  </si>
  <si>
    <t>Здравоохранение и спорт</t>
  </si>
  <si>
    <t>197</t>
  </si>
  <si>
    <t>005</t>
  </si>
  <si>
    <t>Мероприятия по гражданской обороне</t>
  </si>
  <si>
    <t>Мероприятия по предупреждению и ликвидации последствий чрезвычайных ситуаций и стихийных бедствий</t>
  </si>
  <si>
    <t>506 00 00</t>
  </si>
  <si>
    <t xml:space="preserve">Расходы на содержание и обеспечение деятельности </t>
  </si>
  <si>
    <t>вещевое довольствие</t>
  </si>
  <si>
    <t>продовольственное обеспечение</t>
  </si>
  <si>
    <t>военный персонал и сотрудники правоохранительных органов</t>
  </si>
  <si>
    <t>гражданский персонал</t>
  </si>
  <si>
    <t>обеспечение функционирования органов в сфере национальной безопасности и правоохранительной деятельности</t>
  </si>
  <si>
    <t>пособия и компенсации военнослужащим, приравненным к ним лицам, а также уволенным из их числа</t>
  </si>
  <si>
    <t>315 00 00</t>
  </si>
  <si>
    <t>0600</t>
  </si>
  <si>
    <t>Охрана окружающей среды</t>
  </si>
  <si>
    <t>1001</t>
  </si>
  <si>
    <t>Пенсионное обеспечение</t>
  </si>
  <si>
    <t>Социальное обеспечение населения</t>
  </si>
  <si>
    <t xml:space="preserve">Национальная безопасность и правоохранительная деятельность </t>
  </si>
  <si>
    <t>803</t>
  </si>
  <si>
    <t>МП "ГЖКУ" (субсидия на возмещение выпадающих доходов)</t>
  </si>
  <si>
    <t>МП  "Гортеплоэнерго" (субсидия на возмещение выпадающих доходов)</t>
  </si>
  <si>
    <t>421 00 05</t>
  </si>
  <si>
    <t>Расходы за счет субвенции на реализацию Закона края "О наделении органов местного самоуправления государственными полномочиями по исполнению функций комиссий по делам несовершенолетних и защите их прав"</t>
  </si>
  <si>
    <t>Субсидии  на частичное финансирование (возмещение) расходов на оплату труда муниципальных служащих</t>
  </si>
  <si>
    <t>001 00 14</t>
  </si>
  <si>
    <t>Администрация ЗАТО Железногорск (расходы за счет субвенции на осуществление государствных полномочий по составлению (изменению, дополнений) списков кандидатов в присяжные заседатели федеральных судов общей юрисдикции в РФ)</t>
  </si>
  <si>
    <t>001 00 11</t>
  </si>
  <si>
    <t>Финансовое управление Администрации ЗАТО Железногорск</t>
  </si>
  <si>
    <t>Финансовое управление Администрации ЗАТО Железногорск (процентные платежи по муниципальному долгу)</t>
  </si>
  <si>
    <t>КУМИ ЗАТО Железногорск (расходы на реализацию Программы ЗАТО Железногорск "Старшее поколение" на 2007 - 2009 годы)</t>
  </si>
  <si>
    <t>КУМИ ЗАТО Железногорск (обеспечение приватизации и проведение предпродажной подготовки объектов приватизации)</t>
  </si>
  <si>
    <t>УВД МВД России в г. Железногорск  всего, в том числе:</t>
  </si>
  <si>
    <t>МУ "УКС" (капитальный ремонт УВД)</t>
  </si>
  <si>
    <t xml:space="preserve">Управление по делам ГО и ЧС ЗАТО г. Железногорск </t>
  </si>
  <si>
    <t>Управление ОБ и режима администрации ЗАТО г. Железногорск</t>
  </si>
  <si>
    <t>Управление городского хозяйства (лесоохранные и лесовосстановительные мероприятия)</t>
  </si>
  <si>
    <t>290 00 01</t>
  </si>
  <si>
    <t>Управление городского хозяйства (организация пассажирских перевозок)</t>
  </si>
  <si>
    <t>317 00 01</t>
  </si>
  <si>
    <t>411</t>
  </si>
  <si>
    <t>0602</t>
  </si>
  <si>
    <t>Охрана растительных и животных видов и среды их обитания</t>
  </si>
  <si>
    <t>410 00 00</t>
  </si>
  <si>
    <t>Управление образования администрации ЗАТО Железногорск (расходы за счет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</si>
  <si>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420 00 10</t>
  </si>
  <si>
    <t>Расходы за счет средств местного бюджета на питание школьников</t>
  </si>
  <si>
    <t>421 00 01</t>
  </si>
  <si>
    <t>Управление городского хозяйства (водный транспорт )</t>
  </si>
  <si>
    <t>310 00 01</t>
  </si>
  <si>
    <t>МУ "Управление капитального строительства"</t>
  </si>
  <si>
    <t>Управление городского хозяйства</t>
  </si>
  <si>
    <t>к решению Совета депутатов</t>
  </si>
  <si>
    <t>Администрация ЗАТО Железногорск (расходы на программу развития малого предпринимательства в ЗАТО Железногорск на 2007-2009 годы)</t>
  </si>
  <si>
    <t>МУ "Управление капитального строительства" (расходы за счет остатка субвенции 2006 года на развитие социальной и инженерной инфраструктуры)</t>
  </si>
  <si>
    <t>102 00 10</t>
  </si>
  <si>
    <t>МУ "Управление капитального строительства" (расходы за счет  субвенции 2007 года на развитие социальной и инженерной инфраструктуры)</t>
  </si>
  <si>
    <t>102 00 11</t>
  </si>
  <si>
    <t>102 00 12</t>
  </si>
  <si>
    <t>КУМИ ЗАТО Железногорск (содержание муниципального жилого фонда)</t>
  </si>
  <si>
    <t>Управление городского хозяйства (содержание муниципального жилого фонда)</t>
  </si>
  <si>
    <t>Администрация ЗАТО Железногорск (расходы на реализацию программы обеспечения жильем молодых семей в ЗАТО Железногорск на 2006 - 2008 годы")</t>
  </si>
  <si>
    <t>КУМИ ЗАТО Железногорск (расходы за счет субвенции бюджетам муниципальных образований края на реализацию Закона края от 06.07.06 № 19-5013 "О порядке обеспечения жильем ветеранов, инвалидов и семей, имеющих детей-инвалидов, нуждающихся в улучшении жилищных условий")</t>
  </si>
  <si>
    <t>351 00 11</t>
  </si>
  <si>
    <t>МУ "Управление капитального строительства" (расходы за счет субвенции на развитие социальной и инженерной инфраструктуры в 2007 году)</t>
  </si>
  <si>
    <t xml:space="preserve">351 00 12 </t>
  </si>
  <si>
    <t>351 00 15</t>
  </si>
  <si>
    <t>Управление городского хозяйства (благоустройство)</t>
  </si>
  <si>
    <t>351 00 09</t>
  </si>
  <si>
    <t>351 00 02</t>
  </si>
  <si>
    <t>Управление городского хозяйства (компенсация выпадающих доходов организациям, предоставляющим населению жилищные услуги по тарифам, не обеспечивающим возмещение издержек)</t>
  </si>
  <si>
    <t xml:space="preserve">600 00 11 </t>
  </si>
  <si>
    <t>расходы за счет предпринимательской деятельности</t>
  </si>
  <si>
    <t>422 00 10</t>
  </si>
  <si>
    <t>423 00 01</t>
  </si>
  <si>
    <t>Расходы за счет субвенции на реализацию государственных полномочий по обеспечению питанием детей, обучающихся в муниципальных общеобразовательных учреждениях без взимания платы в соответствии с Законом края "О защите прав ребенка".</t>
  </si>
  <si>
    <t>421 00 12</t>
  </si>
  <si>
    <t>Управление образования (субсидия на устройство быстровозводимых крытых спортивных площадок на территории образовательных учреждений)</t>
  </si>
  <si>
    <t>421 00 15</t>
  </si>
  <si>
    <t xml:space="preserve">421 00 13 </t>
  </si>
  <si>
    <t>421 00 14</t>
  </si>
  <si>
    <t>МУ "УКС" (капитальный ремонт школ 95,103)</t>
  </si>
  <si>
    <t>школы-интернаты</t>
  </si>
  <si>
    <t>Управление образования (расходы за счет субвенции на реализацию Закона "О наделении органов местного самоуправления городов Железногорск, Зеленогорск, Красноярск и Норильск государственными полномочиями по решению вопросов социальной поддержки детей-сирот и детей, оставшихся без попечения родителей")</t>
  </si>
  <si>
    <t>МОУ ДОД "Детская школа искусств № 2"</t>
  </si>
  <si>
    <t>МОУ ДОД "ДХШ"</t>
  </si>
  <si>
    <t>МОУ ДОД "ДШИ им. Мусоргского"</t>
  </si>
  <si>
    <t xml:space="preserve">423 00 01 </t>
  </si>
  <si>
    <t>Управление образования (летняя компания)</t>
  </si>
  <si>
    <t>351 00 16</t>
  </si>
  <si>
    <t>351 00 17</t>
  </si>
  <si>
    <t>Управление городского хозяйства (субсидия на реализацию мероприятий, направленная на повышение эксплуатационной надежности объектов жизнеобеспечения)</t>
  </si>
  <si>
    <t xml:space="preserve">Управление городского хозяйства (софинансирование на реализацию мероприятий, направленных на повышение эксплуатационной надежности объектов жизнеобеспечения за счет средств местного бюджета) </t>
  </si>
  <si>
    <t>600 00 00</t>
  </si>
  <si>
    <t>Управление городского хозяйства (освещение)</t>
  </si>
  <si>
    <t>Управление городского хозяйства (текущее содержание и ремонт тротуаров и дорог)</t>
  </si>
  <si>
    <t>Управление городского хозяйства (озеленение)</t>
  </si>
  <si>
    <t>Управление городского хозяйства (организация и содержание мест захоронения)</t>
  </si>
  <si>
    <t>Финансовое управление Администрации ЗАТО Железногорск (расходы на  возмещение затрат МП "ЖКХ", связанных с применением регулируемых цен на банные услуги)</t>
  </si>
  <si>
    <t>Финансовое управление Администрации ЗАТО Железногорск (расходы на возмещение затрат МП "Нега", связанных с применением регулируемых цен на банные услуги)</t>
  </si>
  <si>
    <t xml:space="preserve">476 00 00 </t>
  </si>
  <si>
    <t>477 00 00</t>
  </si>
  <si>
    <t>455</t>
  </si>
  <si>
    <t>482 00 00</t>
  </si>
  <si>
    <t>482 00 01</t>
  </si>
  <si>
    <t>0904</t>
  </si>
  <si>
    <t>от 23.06.2008 № 44-289Р</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</si>
</sst>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0.00\ "/>
    <numFmt numFmtId="173" formatCode="#,##0.00_ ;\-#,##0.00\ "/>
    <numFmt numFmtId="174" formatCode="#,##0.000_ ;\-#,##0.000\ "/>
    <numFmt numFmtId="175" formatCode="#,##0.0_ ;\-#,##0.0\ "/>
    <numFmt numFmtId="176" formatCode="#,##0_ ;\-#,##0\ "/>
    <numFmt numFmtId="177" formatCode="0.0"/>
    <numFmt numFmtId="178" formatCode="#,##0.0"/>
    <numFmt numFmtId="179" formatCode="0.0000"/>
    <numFmt numFmtId="180" formatCode="0.000"/>
    <numFmt numFmtId="181" formatCode="0.00000"/>
    <numFmt numFmtId="182" formatCode="0.000000"/>
    <numFmt numFmtId="183" formatCode="#,##0.0000_ ;\-#,##0.0000\ "/>
    <numFmt numFmtId="184" formatCode="0.0000000"/>
    <numFmt numFmtId="185" formatCode="0.00000000"/>
    <numFmt numFmtId="186" formatCode="0.000000000"/>
    <numFmt numFmtId="187" formatCode="0.0000000000"/>
    <numFmt numFmtId="188" formatCode="0.0%"/>
    <numFmt numFmtId="189" formatCode="0.00000000000"/>
    <numFmt numFmtId="190" formatCode="d/m"/>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FC19]d\ mmmm\ yyyy\ &quot;г.&quot;"/>
    <numFmt numFmtId="197" formatCode="#,##0.00000"/>
    <numFmt numFmtId="198" formatCode="#,##0.0000"/>
    <numFmt numFmtId="199" formatCode="#,##0.000"/>
    <numFmt numFmtId="200" formatCode="0.00;[Red]\-0.00"/>
    <numFmt numFmtId="201" formatCode="#,##0.000000"/>
  </numFmts>
  <fonts count="57">
    <font>
      <sz val="10"/>
      <name val="Arial"/>
      <family val="0"/>
    </font>
    <font>
      <b/>
      <sz val="10"/>
      <name val="Arial"/>
      <family val="0"/>
    </font>
    <font>
      <i/>
      <sz val="10"/>
      <name val="Arial"/>
      <family val="0"/>
    </font>
    <font>
      <b/>
      <i/>
      <sz val="10"/>
      <name val="Arial"/>
      <family val="0"/>
    </font>
    <font>
      <sz val="10"/>
      <name val="Times New Roman"/>
      <family val="1"/>
    </font>
    <font>
      <sz val="11"/>
      <name val="Times New Roman"/>
      <family val="1"/>
    </font>
    <font>
      <sz val="12"/>
      <name val="Times New Roman"/>
      <family val="1"/>
    </font>
    <font>
      <b/>
      <sz val="12"/>
      <name val="Times New Roman"/>
      <family val="1"/>
    </font>
    <font>
      <sz val="13"/>
      <name val="Times New Roman"/>
      <family val="1"/>
    </font>
    <font>
      <sz val="18"/>
      <name val="Times New Roman"/>
      <family val="1"/>
    </font>
    <font>
      <b/>
      <sz val="11"/>
      <name val="Times New Roman"/>
      <family val="1"/>
    </font>
    <font>
      <b/>
      <sz val="11"/>
      <name val="Arial"/>
      <family val="0"/>
    </font>
    <font>
      <sz val="11"/>
      <name val="Arial"/>
      <family val="0"/>
    </font>
    <font>
      <u val="single"/>
      <sz val="10"/>
      <color indexed="12"/>
      <name val="Arial"/>
      <family val="0"/>
    </font>
    <font>
      <u val="single"/>
      <sz val="10"/>
      <color indexed="36"/>
      <name val="Arial"/>
      <family val="0"/>
    </font>
    <font>
      <b/>
      <i/>
      <sz val="11"/>
      <name val="Arial"/>
      <family val="0"/>
    </font>
    <font>
      <b/>
      <i/>
      <sz val="11.5"/>
      <name val="Times New Roman"/>
      <family val="1"/>
    </font>
    <font>
      <i/>
      <sz val="11"/>
      <name val="Times New Roman"/>
      <family val="1"/>
    </font>
    <font>
      <b/>
      <i/>
      <sz val="11"/>
      <name val="Times New Roman"/>
      <family val="1"/>
    </font>
    <font>
      <sz val="11"/>
      <color indexed="10"/>
      <name val="Times New Roman"/>
      <family val="1"/>
    </font>
    <font>
      <b/>
      <sz val="18"/>
      <name val="Times New Roman"/>
      <family val="1"/>
    </font>
    <font>
      <b/>
      <sz val="16"/>
      <name val="Times New Roman"/>
      <family val="1"/>
    </font>
    <font>
      <sz val="10"/>
      <color indexed="10"/>
      <name val="Times New Roman"/>
      <family val="1"/>
    </font>
    <font>
      <b/>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4"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67">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ill="1" applyAlignment="1">
      <alignment/>
    </xf>
    <xf numFmtId="1" fontId="0" fillId="0" borderId="0" xfId="0" applyNumberFormat="1" applyFill="1" applyAlignment="1">
      <alignment/>
    </xf>
    <xf numFmtId="1"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91" fontId="5" fillId="0" borderId="17" xfId="0" applyNumberFormat="1" applyFont="1" applyFill="1" applyBorder="1" applyAlignment="1">
      <alignment vertical="center" wrapText="1"/>
    </xf>
    <xf numFmtId="0" fontId="1" fillId="0" borderId="0" xfId="0" applyFont="1" applyAlignment="1">
      <alignment/>
    </xf>
    <xf numFmtId="0" fontId="0" fillId="0" borderId="13" xfId="0" applyFill="1" applyBorder="1" applyAlignment="1">
      <alignment/>
    </xf>
    <xf numFmtId="0" fontId="0" fillId="0" borderId="14" xfId="0" applyFill="1" applyBorder="1" applyAlignment="1">
      <alignment/>
    </xf>
    <xf numFmtId="1" fontId="10" fillId="0" borderId="10" xfId="0" applyNumberFormat="1" applyFont="1" applyFill="1" applyBorder="1" applyAlignment="1">
      <alignment horizontal="center" vertical="center"/>
    </xf>
    <xf numFmtId="1" fontId="5" fillId="0" borderId="17"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8" xfId="0" applyNumberFormat="1" applyFont="1" applyFill="1" applyBorder="1" applyAlignment="1">
      <alignment horizontal="center" vertical="center"/>
    </xf>
    <xf numFmtId="0" fontId="12" fillId="0" borderId="0" xfId="0" applyFont="1" applyAlignment="1">
      <alignment/>
    </xf>
    <xf numFmtId="1" fontId="5"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7" xfId="0" applyNumberFormat="1" applyFont="1" applyFill="1" applyBorder="1" applyAlignment="1">
      <alignment vertical="center" wrapText="1"/>
    </xf>
    <xf numFmtId="1" fontId="5" fillId="0" borderId="19"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1" fontId="5" fillId="0" borderId="20" xfId="0" applyNumberFormat="1" applyFont="1" applyFill="1" applyBorder="1" applyAlignment="1">
      <alignment horizontal="center" vertical="center"/>
    </xf>
    <xf numFmtId="177" fontId="5" fillId="0" borderId="20" xfId="0" applyNumberFormat="1" applyFont="1" applyFill="1" applyBorder="1" applyAlignment="1">
      <alignment horizontal="center" vertical="center"/>
    </xf>
    <xf numFmtId="0" fontId="5" fillId="0" borderId="10" xfId="0" applyFont="1" applyFill="1" applyBorder="1" applyAlignment="1">
      <alignmen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0" fillId="0" borderId="0" xfId="0" applyBorder="1" applyAlignment="1">
      <alignment/>
    </xf>
    <xf numFmtId="1" fontId="12" fillId="0" borderId="0" xfId="0" applyNumberFormat="1" applyFont="1" applyFill="1" applyAlignment="1">
      <alignment/>
    </xf>
    <xf numFmtId="0" fontId="11" fillId="0" borderId="0" xfId="0" applyFont="1" applyAlignment="1">
      <alignment/>
    </xf>
    <xf numFmtId="0" fontId="15" fillId="0" borderId="0" xfId="0" applyFont="1" applyBorder="1" applyAlignment="1">
      <alignment horizontal="center" vertical="center" wrapText="1"/>
    </xf>
    <xf numFmtId="0" fontId="15" fillId="0" borderId="0" xfId="0" applyFont="1" applyAlignment="1">
      <alignment horizontal="center" vertical="center"/>
    </xf>
    <xf numFmtId="1" fontId="16" fillId="0" borderId="10" xfId="0" applyNumberFormat="1" applyFont="1" applyFill="1" applyBorder="1" applyAlignment="1">
      <alignment horizontal="center" vertical="center" wrapText="1"/>
    </xf>
    <xf numFmtId="0" fontId="6"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17" xfId="0" applyFont="1" applyFill="1" applyBorder="1" applyAlignment="1">
      <alignment horizontal="center" vertical="center"/>
    </xf>
    <xf numFmtId="0" fontId="16" fillId="0" borderId="19" xfId="0" applyFont="1" applyFill="1" applyBorder="1" applyAlignment="1">
      <alignment horizontal="center" vertical="center" wrapText="1"/>
    </xf>
    <xf numFmtId="1" fontId="16" fillId="0" borderId="19" xfId="0" applyNumberFormat="1" applyFont="1" applyFill="1" applyBorder="1" applyAlignment="1">
      <alignment horizontal="center" vertical="center"/>
    </xf>
    <xf numFmtId="191" fontId="5" fillId="0" borderId="10" xfId="0" applyNumberFormat="1" applyFont="1" applyFill="1" applyBorder="1" applyAlignment="1">
      <alignment horizontal="justify" vertical="center" wrapText="1"/>
    </xf>
    <xf numFmtId="0" fontId="9" fillId="0" borderId="0" xfId="0" applyFont="1" applyFill="1" applyAlignment="1">
      <alignment vertical="center" wrapText="1"/>
    </xf>
    <xf numFmtId="49" fontId="16" fillId="0" borderId="19"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199" fontId="6" fillId="0" borderId="21" xfId="0" applyNumberFormat="1" applyFont="1" applyFill="1" applyBorder="1" applyAlignment="1">
      <alignment horizontal="center" vertical="center"/>
    </xf>
    <xf numFmtId="199" fontId="0" fillId="0" borderId="0" xfId="0" applyNumberFormat="1" applyFill="1" applyAlignment="1">
      <alignment/>
    </xf>
    <xf numFmtId="197" fontId="0" fillId="0" borderId="0" xfId="0" applyNumberFormat="1" applyFill="1" applyAlignment="1">
      <alignment/>
    </xf>
    <xf numFmtId="177" fontId="17" fillId="0" borderId="10" xfId="0" applyNumberFormat="1" applyFont="1" applyFill="1" applyBorder="1" applyAlignment="1">
      <alignment horizontal="center" vertical="center"/>
    </xf>
    <xf numFmtId="0" fontId="10" fillId="0" borderId="17" xfId="0" applyFont="1" applyFill="1" applyBorder="1" applyAlignment="1">
      <alignment horizontal="justify" vertical="center" wrapText="1"/>
    </xf>
    <xf numFmtId="1" fontId="10"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xf>
    <xf numFmtId="0" fontId="17" fillId="0" borderId="17" xfId="0" applyFont="1" applyFill="1" applyBorder="1" applyAlignment="1">
      <alignment horizontal="justify" vertical="center" wrapText="1"/>
    </xf>
    <xf numFmtId="1" fontId="17" fillId="0" borderId="17" xfId="0" applyNumberFormat="1" applyFont="1" applyFill="1" applyBorder="1" applyAlignment="1">
      <alignment horizontal="center" vertical="center"/>
    </xf>
    <xf numFmtId="1" fontId="17" fillId="0" borderId="19" xfId="0" applyNumberFormat="1" applyFont="1" applyFill="1" applyBorder="1" applyAlignment="1">
      <alignment horizontal="center" vertical="center" wrapText="1"/>
    </xf>
    <xf numFmtId="0" fontId="5" fillId="0" borderId="17" xfId="0" applyFont="1" applyFill="1" applyBorder="1" applyAlignment="1">
      <alignment horizontal="justify" vertical="center" wrapText="1"/>
    </xf>
    <xf numFmtId="1" fontId="18" fillId="0" borderId="19" xfId="0" applyNumberFormat="1" applyFont="1" applyFill="1" applyBorder="1" applyAlignment="1">
      <alignment horizontal="center" vertical="center" wrapText="1"/>
    </xf>
    <xf numFmtId="49" fontId="17" fillId="0" borderId="17" xfId="0" applyNumberFormat="1" applyFont="1" applyFill="1" applyBorder="1" applyAlignment="1">
      <alignment horizontal="center" vertical="center"/>
    </xf>
    <xf numFmtId="1" fontId="5" fillId="0" borderId="1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0" fontId="17" fillId="0" borderId="18" xfId="0" applyFont="1" applyFill="1" applyBorder="1" applyAlignment="1">
      <alignment horizontal="justify" vertical="center" wrapText="1"/>
    </xf>
    <xf numFmtId="1" fontId="17"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wrapText="1"/>
    </xf>
    <xf numFmtId="0" fontId="5" fillId="0" borderId="18" xfId="0" applyFont="1" applyFill="1" applyBorder="1" applyAlignment="1">
      <alignment horizontal="justify" vertical="center" wrapText="1"/>
    </xf>
    <xf numFmtId="177" fontId="18" fillId="0"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49" fontId="5" fillId="0" borderId="17" xfId="0" applyNumberFormat="1" applyFont="1" applyFill="1" applyBorder="1" applyAlignment="1">
      <alignment horizontal="justify" vertical="center" wrapText="1"/>
    </xf>
    <xf numFmtId="49" fontId="17" fillId="0" borderId="17" xfId="0" applyNumberFormat="1" applyFont="1" applyFill="1" applyBorder="1" applyAlignment="1">
      <alignment horizontal="justify" vertical="center" wrapText="1"/>
    </xf>
    <xf numFmtId="177" fontId="17" fillId="0" borderId="19" xfId="0" applyNumberFormat="1" applyFont="1" applyFill="1" applyBorder="1" applyAlignment="1">
      <alignment horizontal="center" vertical="center" wrapText="1"/>
    </xf>
    <xf numFmtId="0" fontId="10" fillId="0" borderId="18" xfId="0" applyFont="1" applyFill="1" applyBorder="1" applyAlignment="1">
      <alignment horizontal="justify" vertical="center" wrapText="1"/>
    </xf>
    <xf numFmtId="177" fontId="10" fillId="0" borderId="19" xfId="0" applyNumberFormat="1"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10" xfId="0" applyFont="1" applyFill="1" applyBorder="1" applyAlignment="1">
      <alignment horizontal="justify" vertical="center" wrapText="1"/>
    </xf>
    <xf numFmtId="1" fontId="17"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7" fillId="0" borderId="10" xfId="0" applyFont="1" applyFill="1" applyBorder="1" applyAlignment="1">
      <alignment horizontal="justify" vertical="center" wrapText="1"/>
    </xf>
    <xf numFmtId="1" fontId="17" fillId="0" borderId="10" xfId="0" applyNumberFormat="1" applyFont="1" applyFill="1" applyBorder="1" applyAlignment="1">
      <alignment horizontal="center" vertical="center"/>
    </xf>
    <xf numFmtId="49" fontId="17" fillId="0" borderId="10"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49" fontId="5" fillId="0" borderId="20" xfId="0" applyNumberFormat="1" applyFont="1" applyFill="1" applyBorder="1" applyAlignment="1">
      <alignment horizontal="justify" vertical="center" wrapText="1"/>
    </xf>
    <xf numFmtId="177" fontId="5" fillId="0" borderId="21" xfId="0" applyNumberFormat="1" applyFont="1" applyFill="1" applyBorder="1" applyAlignment="1">
      <alignment horizontal="center" vertical="center" wrapText="1"/>
    </xf>
    <xf numFmtId="1" fontId="18" fillId="0" borderId="10" xfId="0" applyNumberFormat="1" applyFont="1" applyFill="1" applyBorder="1" applyAlignment="1">
      <alignment horizontal="center" vertical="center"/>
    </xf>
    <xf numFmtId="49" fontId="10" fillId="0" borderId="10" xfId="0" applyNumberFormat="1" applyFont="1" applyFill="1" applyBorder="1" applyAlignment="1">
      <alignment horizontal="justify" vertical="center" wrapText="1"/>
    </xf>
    <xf numFmtId="0" fontId="17" fillId="0" borderId="10" xfId="0" applyFont="1" applyFill="1" applyBorder="1" applyAlignment="1">
      <alignment horizontal="justify"/>
    </xf>
    <xf numFmtId="0" fontId="5" fillId="0" borderId="10" xfId="0" applyFont="1" applyFill="1" applyBorder="1" applyAlignment="1">
      <alignment horizontal="justify" wrapText="1"/>
    </xf>
    <xf numFmtId="11" fontId="5" fillId="0" borderId="10" xfId="0" applyNumberFormat="1" applyFont="1" applyFill="1" applyBorder="1" applyAlignment="1">
      <alignment horizontal="justify" vertical="center" wrapText="1"/>
    </xf>
    <xf numFmtId="177" fontId="5" fillId="0" borderId="10" xfId="0" applyNumberFormat="1" applyFont="1" applyFill="1" applyBorder="1" applyAlignment="1">
      <alignment horizontal="center" vertical="center" wrapText="1"/>
    </xf>
    <xf numFmtId="191" fontId="5" fillId="0" borderId="10" xfId="0" applyNumberFormat="1" applyFont="1" applyFill="1" applyBorder="1" applyAlignment="1" applyProtection="1">
      <alignment horizontal="justify" vertical="center" wrapText="1"/>
      <protection locked="0"/>
    </xf>
    <xf numFmtId="0" fontId="5" fillId="0" borderId="10" xfId="0" applyFont="1" applyFill="1" applyBorder="1" applyAlignment="1">
      <alignment wrapText="1"/>
    </xf>
    <xf numFmtId="49" fontId="17"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justify" vertical="center"/>
    </xf>
    <xf numFmtId="197" fontId="5" fillId="0" borderId="10" xfId="0" applyNumberFormat="1" applyFont="1" applyFill="1" applyBorder="1" applyAlignment="1">
      <alignment horizontal="center" vertical="center"/>
    </xf>
    <xf numFmtId="0" fontId="17" fillId="0" borderId="10" xfId="0" applyFont="1" applyFill="1" applyBorder="1" applyAlignment="1">
      <alignment vertical="center"/>
    </xf>
    <xf numFmtId="49" fontId="5" fillId="0" borderId="16" xfId="0" applyNumberFormat="1" applyFont="1" applyFill="1" applyBorder="1" applyAlignment="1">
      <alignment horizontal="center" vertical="center"/>
    </xf>
    <xf numFmtId="178" fontId="0" fillId="0" borderId="0" xfId="0" applyNumberFormat="1" applyFill="1" applyAlignment="1">
      <alignment horizontal="center"/>
    </xf>
    <xf numFmtId="197" fontId="10" fillId="0" borderId="10" xfId="0" applyNumberFormat="1" applyFont="1" applyFill="1" applyBorder="1" applyAlignment="1">
      <alignment horizontal="center" vertical="center"/>
    </xf>
    <xf numFmtId="197" fontId="0" fillId="0" borderId="0" xfId="0" applyNumberFormat="1" applyAlignment="1">
      <alignment/>
    </xf>
    <xf numFmtId="197" fontId="6" fillId="33" borderId="10" xfId="0" applyNumberFormat="1" applyFont="1" applyFill="1" applyBorder="1" applyAlignment="1">
      <alignment horizontal="center" vertical="center"/>
    </xf>
    <xf numFmtId="49" fontId="6" fillId="0" borderId="10" xfId="0" applyNumberFormat="1" applyFont="1" applyFill="1" applyBorder="1" applyAlignment="1">
      <alignment horizontal="justify" vertical="center" wrapText="1"/>
    </xf>
    <xf numFmtId="197" fontId="6" fillId="0" borderId="10" xfId="0" applyNumberFormat="1" applyFont="1" applyFill="1" applyBorder="1" applyAlignment="1">
      <alignment horizontal="center" vertical="center"/>
    </xf>
    <xf numFmtId="191" fontId="6" fillId="0" borderId="10" xfId="0" applyNumberFormat="1"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vertical="center" wrapText="1"/>
    </xf>
    <xf numFmtId="197" fontId="10" fillId="33"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xf>
    <xf numFmtId="2" fontId="5" fillId="0" borderId="10" xfId="0" applyNumberFormat="1" applyFont="1" applyFill="1" applyBorder="1" applyAlignment="1">
      <alignment horizontal="justify" vertical="center" wrapText="1"/>
    </xf>
    <xf numFmtId="191" fontId="5" fillId="0" borderId="10" xfId="0" applyNumberFormat="1" applyFont="1" applyFill="1" applyBorder="1" applyAlignment="1">
      <alignment horizontal="justify" vertical="center" wrapText="1" shrinkToFit="1"/>
    </xf>
    <xf numFmtId="0" fontId="5" fillId="0" borderId="10" xfId="0" applyFont="1" applyFill="1" applyBorder="1" applyAlignment="1">
      <alignment horizontal="center" vertical="center" wrapText="1"/>
    </xf>
    <xf numFmtId="197" fontId="6" fillId="0" borderId="0" xfId="0" applyNumberFormat="1" applyFont="1" applyFill="1" applyBorder="1" applyAlignment="1">
      <alignment horizontal="center" vertical="center"/>
    </xf>
    <xf numFmtId="197" fontId="17" fillId="0" borderId="10" xfId="0" applyNumberFormat="1" applyFont="1" applyFill="1" applyBorder="1" applyAlignment="1">
      <alignment horizontal="center" vertical="center"/>
    </xf>
    <xf numFmtId="197" fontId="5" fillId="0" borderId="10" xfId="0" applyNumberFormat="1" applyFont="1" applyFill="1" applyBorder="1" applyAlignment="1">
      <alignment horizontal="center" vertical="center" shrinkToFit="1"/>
    </xf>
    <xf numFmtId="197" fontId="17" fillId="0" borderId="19" xfId="0" applyNumberFormat="1" applyFont="1" applyFill="1" applyBorder="1" applyAlignment="1">
      <alignment horizontal="center" vertical="center"/>
    </xf>
    <xf numFmtId="197" fontId="5" fillId="0" borderId="19" xfId="0" applyNumberFormat="1" applyFont="1" applyFill="1" applyBorder="1" applyAlignment="1">
      <alignment horizontal="center" vertical="center"/>
    </xf>
    <xf numFmtId="197" fontId="18" fillId="0" borderId="19" xfId="0" applyNumberFormat="1" applyFont="1" applyFill="1" applyBorder="1" applyAlignment="1">
      <alignment horizontal="center" vertical="center"/>
    </xf>
    <xf numFmtId="197" fontId="5" fillId="0" borderId="20" xfId="0" applyNumberFormat="1" applyFont="1" applyFill="1" applyBorder="1" applyAlignment="1">
      <alignment horizontal="center" vertical="center"/>
    </xf>
    <xf numFmtId="197" fontId="5" fillId="0" borderId="19" xfId="0" applyNumberFormat="1" applyFont="1" applyFill="1" applyBorder="1" applyAlignment="1">
      <alignment horizontal="center" vertical="center" shrinkToFit="1"/>
    </xf>
    <xf numFmtId="197" fontId="5" fillId="0" borderId="10" xfId="0" applyNumberFormat="1" applyFont="1" applyFill="1" applyBorder="1" applyAlignment="1">
      <alignment horizontal="center" shrinkToFit="1"/>
    </xf>
    <xf numFmtId="197" fontId="5" fillId="0" borderId="19" xfId="0" applyNumberFormat="1" applyFont="1" applyFill="1" applyBorder="1" applyAlignment="1">
      <alignment horizontal="center" shrinkToFit="1"/>
    </xf>
    <xf numFmtId="197" fontId="17" fillId="0" borderId="10" xfId="0" applyNumberFormat="1" applyFont="1" applyFill="1" applyBorder="1" applyAlignment="1">
      <alignment horizontal="center" vertical="center" wrapText="1"/>
    </xf>
    <xf numFmtId="197" fontId="5" fillId="0" borderId="10" xfId="0" applyNumberFormat="1" applyFont="1" applyFill="1" applyBorder="1" applyAlignment="1">
      <alignment horizontal="center" vertical="center" wrapText="1"/>
    </xf>
    <xf numFmtId="197" fontId="5" fillId="0" borderId="19" xfId="0" applyNumberFormat="1" applyFont="1" applyFill="1" applyBorder="1" applyAlignment="1">
      <alignment horizontal="center" vertical="center" wrapText="1"/>
    </xf>
    <xf numFmtId="197" fontId="5" fillId="0" borderId="21" xfId="0" applyNumberFormat="1" applyFont="1" applyFill="1" applyBorder="1" applyAlignment="1">
      <alignment horizontal="center" vertical="center"/>
    </xf>
    <xf numFmtId="197" fontId="17" fillId="0" borderId="10" xfId="0" applyNumberFormat="1" applyFont="1" applyFill="1" applyBorder="1" applyAlignment="1">
      <alignment horizontal="center" shrinkToFit="1"/>
    </xf>
    <xf numFmtId="197" fontId="17" fillId="0" borderId="19" xfId="0" applyNumberFormat="1" applyFont="1" applyFill="1" applyBorder="1" applyAlignment="1">
      <alignment horizontal="center" shrinkToFit="1"/>
    </xf>
    <xf numFmtId="197" fontId="18" fillId="0" borderId="10" xfId="0" applyNumberFormat="1" applyFont="1" applyFill="1" applyBorder="1" applyAlignment="1">
      <alignment horizontal="center" vertical="center"/>
    </xf>
    <xf numFmtId="0" fontId="5" fillId="0" borderId="0" xfId="0" applyFont="1" applyFill="1" applyAlignment="1">
      <alignment/>
    </xf>
    <xf numFmtId="198" fontId="5" fillId="0" borderId="10" xfId="0" applyNumberFormat="1" applyFont="1" applyFill="1" applyBorder="1" applyAlignment="1">
      <alignment horizontal="center" vertical="center"/>
    </xf>
    <xf numFmtId="0" fontId="20" fillId="0" borderId="0" xfId="0" applyFont="1" applyFill="1" applyAlignment="1">
      <alignment vertical="center" wrapText="1"/>
    </xf>
    <xf numFmtId="0" fontId="21" fillId="0" borderId="0" xfId="0" applyFont="1" applyFill="1" applyAlignment="1">
      <alignment horizontal="center" vertical="center" wrapText="1"/>
    </xf>
    <xf numFmtId="0" fontId="4" fillId="0" borderId="0" xfId="0" applyFont="1" applyFill="1" applyAlignment="1">
      <alignment/>
    </xf>
    <xf numFmtId="1" fontId="22" fillId="0" borderId="0" xfId="0" applyNumberFormat="1" applyFont="1" applyFill="1" applyAlignment="1">
      <alignment/>
    </xf>
    <xf numFmtId="1" fontId="5" fillId="0" borderId="0" xfId="0" applyNumberFormat="1" applyFont="1" applyFill="1" applyAlignment="1">
      <alignment/>
    </xf>
    <xf numFmtId="49" fontId="4" fillId="0" borderId="0" xfId="0" applyNumberFormat="1" applyFont="1" applyFill="1" applyAlignment="1">
      <alignment/>
    </xf>
    <xf numFmtId="0" fontId="10" fillId="0" borderId="10" xfId="0" applyFont="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10" fillId="0" borderId="10" xfId="0" applyFont="1" applyBorder="1" applyAlignment="1">
      <alignment horizontal="center" vertical="center"/>
    </xf>
    <xf numFmtId="0" fontId="17" fillId="0" borderId="10" xfId="0" applyFont="1" applyBorder="1" applyAlignment="1">
      <alignment horizontal="center" vertical="center"/>
    </xf>
    <xf numFmtId="0" fontId="21" fillId="0" borderId="0" xfId="0" applyFont="1" applyFill="1" applyAlignment="1">
      <alignment horizontal="center" vertical="center" wrapText="1"/>
    </xf>
    <xf numFmtId="1" fontId="6" fillId="0" borderId="20" xfId="0" applyNumberFormat="1" applyFont="1" applyFill="1" applyBorder="1" applyAlignment="1">
      <alignment horizontal="center" vertical="center" wrapText="1"/>
    </xf>
    <xf numFmtId="1" fontId="6" fillId="0" borderId="19" xfId="0" applyNumberFormat="1" applyFont="1" applyFill="1" applyBorder="1" applyAlignment="1">
      <alignment/>
    </xf>
    <xf numFmtId="1" fontId="6" fillId="0" borderId="19"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23" xfId="0" applyNumberFormat="1" applyFont="1" applyBorder="1" applyAlignment="1">
      <alignment horizontal="center" vertical="center" wrapText="1"/>
    </xf>
    <xf numFmtId="1" fontId="6" fillId="0" borderId="15" xfId="0" applyNumberFormat="1" applyFont="1" applyBorder="1" applyAlignment="1">
      <alignment horizontal="center" vertical="center" wrapText="1"/>
    </xf>
    <xf numFmtId="1" fontId="6" fillId="0" borderId="17" xfId="0" applyNumberFormat="1" applyFont="1" applyBorder="1" applyAlignment="1">
      <alignment horizontal="center" vertical="center" wrapText="1"/>
    </xf>
    <xf numFmtId="0" fontId="0" fillId="0" borderId="0" xfId="0" applyBorder="1" applyAlignment="1">
      <alignment horizontal="center" vertical="center" wrapText="1"/>
    </xf>
    <xf numFmtId="0" fontId="7" fillId="0" borderId="2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xf>
    <xf numFmtId="49" fontId="7" fillId="0" borderId="20"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97"/>
  <sheetViews>
    <sheetView showGridLines="0" tabSelected="1" view="pageBreakPreview" zoomScale="75" zoomScaleNormal="70" zoomScaleSheetLayoutView="75" zoomScalePageLayoutView="0" workbookViewId="0" topLeftCell="B1">
      <pane xSplit="2" ySplit="11" topLeftCell="D325" activePane="bottomRight" state="frozen"/>
      <selection pane="topLeft" activeCell="B1" sqref="B1"/>
      <selection pane="topRight" activeCell="C1" sqref="C1"/>
      <selection pane="bottomLeft" activeCell="B9" sqref="B9"/>
      <selection pane="bottomRight" activeCell="D5" sqref="D5:I5"/>
    </sheetView>
  </sheetViews>
  <sheetFormatPr defaultColWidth="9.140625" defaultRowHeight="12.75"/>
  <cols>
    <col min="2" max="2" width="6.28125" style="144" customWidth="1"/>
    <col min="3" max="3" width="6.421875" style="139" customWidth="1"/>
    <col min="4" max="4" width="53.140625" style="3" customWidth="1"/>
    <col min="5" max="5" width="10.421875" style="3" customWidth="1"/>
    <col min="6" max="6" width="5.57421875" style="3" customWidth="1"/>
    <col min="7" max="7" width="16.421875" style="3" customWidth="1"/>
    <col min="8" max="8" width="16.57421875" style="4" customWidth="1"/>
    <col min="9" max="9" width="15.00390625" style="4" customWidth="1"/>
    <col min="10" max="10" width="10.421875" style="4" hidden="1" customWidth="1"/>
    <col min="11" max="11" width="10.00390625" style="4" hidden="1" customWidth="1"/>
    <col min="12" max="12" width="12.7109375" style="0" bestFit="1" customWidth="1"/>
  </cols>
  <sheetData>
    <row r="1" spans="1:8" ht="16.5" customHeight="1">
      <c r="A1" s="1"/>
      <c r="C1" s="42"/>
      <c r="D1" s="42"/>
      <c r="E1" s="43"/>
      <c r="F1" s="44"/>
      <c r="H1" s="135" t="s">
        <v>78</v>
      </c>
    </row>
    <row r="2" spans="1:8" ht="16.5" customHeight="1">
      <c r="A2" s="1"/>
      <c r="C2" s="42"/>
      <c r="D2" s="42"/>
      <c r="E2" s="43"/>
      <c r="F2" s="44"/>
      <c r="H2" s="135" t="s">
        <v>448</v>
      </c>
    </row>
    <row r="3" spans="1:11" ht="15.75" customHeight="1">
      <c r="A3" s="1"/>
      <c r="C3" s="42"/>
      <c r="D3" s="42"/>
      <c r="E3" s="43"/>
      <c r="F3" s="44"/>
      <c r="H3" s="135" t="s">
        <v>502</v>
      </c>
      <c r="J3" s="37"/>
      <c r="K3" s="37"/>
    </row>
    <row r="4" spans="1:11" ht="15.75" customHeight="1">
      <c r="A4" s="1"/>
      <c r="C4" s="42"/>
      <c r="D4" s="42"/>
      <c r="E4" s="43"/>
      <c r="F4" s="44"/>
      <c r="H4" s="135"/>
      <c r="J4" s="37"/>
      <c r="K4" s="37"/>
    </row>
    <row r="5" spans="1:27" ht="74.25" customHeight="1">
      <c r="A5" s="1"/>
      <c r="C5" s="50"/>
      <c r="D5" s="149" t="s">
        <v>51</v>
      </c>
      <c r="E5" s="149"/>
      <c r="F5" s="149"/>
      <c r="G5" s="149"/>
      <c r="H5" s="149"/>
      <c r="I5" s="149"/>
      <c r="J5" s="137"/>
      <c r="K5" s="137"/>
      <c r="L5" s="137"/>
      <c r="M5" s="137"/>
      <c r="N5" s="137"/>
      <c r="O5" s="137"/>
      <c r="P5" s="137"/>
      <c r="Q5" s="137"/>
      <c r="R5" s="137"/>
      <c r="S5" s="137"/>
      <c r="T5" s="137"/>
      <c r="U5" s="137"/>
      <c r="V5" s="137"/>
      <c r="W5" s="137"/>
      <c r="X5" s="137"/>
      <c r="Y5" s="137"/>
      <c r="Z5" s="137"/>
      <c r="AA5" s="137"/>
    </row>
    <row r="6" spans="1:27" ht="24" customHeight="1">
      <c r="A6" s="1"/>
      <c r="C6" s="50"/>
      <c r="D6" s="138"/>
      <c r="E6" s="138"/>
      <c r="F6" s="138"/>
      <c r="G6" s="138"/>
      <c r="H6" s="138"/>
      <c r="I6" s="138"/>
      <c r="J6" s="137"/>
      <c r="K6" s="137"/>
      <c r="L6" s="137"/>
      <c r="M6" s="137"/>
      <c r="N6" s="137"/>
      <c r="O6" s="137"/>
      <c r="P6" s="137"/>
      <c r="Q6" s="137"/>
      <c r="R6" s="137"/>
      <c r="S6" s="137"/>
      <c r="T6" s="137"/>
      <c r="U6" s="137"/>
      <c r="V6" s="137"/>
      <c r="W6" s="137"/>
      <c r="X6" s="137"/>
      <c r="Y6" s="137"/>
      <c r="Z6" s="137"/>
      <c r="AA6" s="137"/>
    </row>
    <row r="7" spans="3:9" ht="13.5" customHeight="1">
      <c r="C7" s="45"/>
      <c r="D7" s="45"/>
      <c r="E7" s="44"/>
      <c r="F7" s="44"/>
      <c r="G7" s="139"/>
      <c r="H7" s="140"/>
      <c r="I7" s="141" t="s">
        <v>209</v>
      </c>
    </row>
    <row r="8" spans="1:11" ht="29.25" customHeight="1">
      <c r="A8" s="159"/>
      <c r="B8" s="165" t="s">
        <v>52</v>
      </c>
      <c r="C8" s="163" t="s">
        <v>316</v>
      </c>
      <c r="D8" s="160" t="s">
        <v>250</v>
      </c>
      <c r="E8" s="160" t="s">
        <v>255</v>
      </c>
      <c r="F8" s="160" t="s">
        <v>315</v>
      </c>
      <c r="G8" s="153" t="s">
        <v>206</v>
      </c>
      <c r="H8" s="150" t="s">
        <v>207</v>
      </c>
      <c r="I8" s="150" t="s">
        <v>208</v>
      </c>
      <c r="J8" s="155" t="s">
        <v>104</v>
      </c>
      <c r="K8" s="156"/>
    </row>
    <row r="9" spans="1:11" ht="56.25" customHeight="1">
      <c r="A9" s="159"/>
      <c r="B9" s="166"/>
      <c r="C9" s="164"/>
      <c r="D9" s="162"/>
      <c r="E9" s="161"/>
      <c r="F9" s="161"/>
      <c r="G9" s="154"/>
      <c r="H9" s="151"/>
      <c r="I9" s="152"/>
      <c r="J9" s="157"/>
      <c r="K9" s="158"/>
    </row>
    <row r="10" spans="2:11" s="2" customFormat="1" ht="15" customHeight="1" hidden="1">
      <c r="B10" s="145"/>
      <c r="C10" s="51" t="s">
        <v>295</v>
      </c>
      <c r="D10" s="46">
        <v>2</v>
      </c>
      <c r="E10" s="47">
        <v>3</v>
      </c>
      <c r="F10" s="47">
        <v>4</v>
      </c>
      <c r="G10" s="52">
        <v>5</v>
      </c>
      <c r="H10" s="48">
        <v>8</v>
      </c>
      <c r="I10" s="48" t="s">
        <v>265</v>
      </c>
      <c r="J10" s="41" t="s">
        <v>266</v>
      </c>
      <c r="K10" s="41" t="s">
        <v>267</v>
      </c>
    </row>
    <row r="11" spans="1:11" s="40" customFormat="1" ht="29.25" customHeight="1">
      <c r="A11" s="39"/>
      <c r="B11" s="143">
        <v>1</v>
      </c>
      <c r="C11" s="24" t="s">
        <v>312</v>
      </c>
      <c r="D11" s="57" t="s">
        <v>277</v>
      </c>
      <c r="E11" s="17"/>
      <c r="F11" s="17"/>
      <c r="G11" s="104">
        <f>G12+G15+G20+G27+G29+G33+G37+G41+G42</f>
        <v>139466.95742</v>
      </c>
      <c r="H11" s="104">
        <f>H12+H15+H20+H27+H29+H33+H37+H41+H42</f>
        <v>82955.3098</v>
      </c>
      <c r="I11" s="104">
        <f>I12+I15+I20+I27+I29+I33+I37+I41+I42</f>
        <v>56511.64761999998</v>
      </c>
      <c r="J11" s="23">
        <f aca="true" t="shared" si="0" ref="J11:J33">H11/G11*100</f>
        <v>59.48026065427305</v>
      </c>
      <c r="K11" s="58" t="e">
        <f>H11/#REF!*100</f>
        <v>#REF!</v>
      </c>
    </row>
    <row r="12" spans="2:11" ht="45">
      <c r="B12" s="148">
        <v>2</v>
      </c>
      <c r="C12" s="59" t="s">
        <v>105</v>
      </c>
      <c r="D12" s="60" t="s">
        <v>106</v>
      </c>
      <c r="E12" s="61"/>
      <c r="F12" s="61"/>
      <c r="G12" s="119">
        <f aca="true" t="shared" si="1" ref="G12:I13">G13</f>
        <v>886.6</v>
      </c>
      <c r="H12" s="119">
        <f t="shared" si="1"/>
        <v>774.71956</v>
      </c>
      <c r="I12" s="119">
        <f t="shared" si="1"/>
        <v>111.88044000000002</v>
      </c>
      <c r="J12" s="56">
        <f t="shared" si="0"/>
        <v>87.38095646289194</v>
      </c>
      <c r="K12" s="62" t="e">
        <f>H12/#REF!*100</f>
        <v>#REF!</v>
      </c>
    </row>
    <row r="13" spans="2:11" ht="22.5" customHeight="1">
      <c r="B13" s="145">
        <v>3</v>
      </c>
      <c r="C13" s="30" t="s">
        <v>105</v>
      </c>
      <c r="D13" s="63" t="s">
        <v>107</v>
      </c>
      <c r="E13" s="18"/>
      <c r="F13" s="19"/>
      <c r="G13" s="100">
        <f t="shared" si="1"/>
        <v>886.6</v>
      </c>
      <c r="H13" s="100">
        <f t="shared" si="1"/>
        <v>774.71956</v>
      </c>
      <c r="I13" s="100">
        <f t="shared" si="1"/>
        <v>111.88044000000002</v>
      </c>
      <c r="J13" s="26">
        <f t="shared" si="0"/>
        <v>87.38095646289194</v>
      </c>
      <c r="K13" s="62" t="e">
        <f>H13/#REF!*100</f>
        <v>#REF!</v>
      </c>
    </row>
    <row r="14" spans="2:11" ht="29.25" customHeight="1">
      <c r="B14" s="145">
        <v>4</v>
      </c>
      <c r="C14" s="30" t="s">
        <v>105</v>
      </c>
      <c r="D14" s="63" t="s">
        <v>108</v>
      </c>
      <c r="E14" s="18" t="s">
        <v>337</v>
      </c>
      <c r="F14" s="102" t="s">
        <v>109</v>
      </c>
      <c r="G14" s="100">
        <v>886.6</v>
      </c>
      <c r="H14" s="120">
        <v>774.71956</v>
      </c>
      <c r="I14" s="100">
        <f>G14-H14</f>
        <v>111.88044000000002</v>
      </c>
      <c r="J14" s="26">
        <f t="shared" si="0"/>
        <v>87.38095646289194</v>
      </c>
      <c r="K14" s="64" t="e">
        <f>H14/#REF!*100</f>
        <v>#REF!</v>
      </c>
    </row>
    <row r="15" spans="2:11" ht="45">
      <c r="B15" s="148">
        <v>5</v>
      </c>
      <c r="C15" s="59" t="s">
        <v>313</v>
      </c>
      <c r="D15" s="60" t="s">
        <v>314</v>
      </c>
      <c r="E15" s="65"/>
      <c r="F15" s="61"/>
      <c r="G15" s="119">
        <f>G16</f>
        <v>6655</v>
      </c>
      <c r="H15" s="121">
        <f>H16</f>
        <v>6373.31696</v>
      </c>
      <c r="I15" s="119">
        <f>I16</f>
        <v>281.68304000000023</v>
      </c>
      <c r="J15" s="56">
        <f t="shared" si="0"/>
        <v>95.76734725770098</v>
      </c>
      <c r="K15" s="62" t="e">
        <f>H15/#REF!*100</f>
        <v>#REF!</v>
      </c>
    </row>
    <row r="16" spans="2:11" ht="27.75" customHeight="1">
      <c r="B16" s="145">
        <v>6</v>
      </c>
      <c r="C16" s="30" t="s">
        <v>313</v>
      </c>
      <c r="D16" s="63" t="s">
        <v>110</v>
      </c>
      <c r="E16" s="25"/>
      <c r="F16" s="18"/>
      <c r="G16" s="100">
        <f>G17+G18+G19</f>
        <v>6655</v>
      </c>
      <c r="H16" s="100">
        <f>H17+H18+H19</f>
        <v>6373.31696</v>
      </c>
      <c r="I16" s="100">
        <f>I17+I18+I19</f>
        <v>281.68304000000023</v>
      </c>
      <c r="J16" s="26">
        <f t="shared" si="0"/>
        <v>95.76734725770098</v>
      </c>
      <c r="K16" s="62" t="e">
        <f>H16/#REF!*100</f>
        <v>#REF!</v>
      </c>
    </row>
    <row r="17" spans="2:11" ht="30">
      <c r="B17" s="145">
        <v>7</v>
      </c>
      <c r="C17" s="30" t="s">
        <v>313</v>
      </c>
      <c r="D17" s="63" t="s">
        <v>111</v>
      </c>
      <c r="E17" s="18" t="s">
        <v>337</v>
      </c>
      <c r="F17" s="18" t="s">
        <v>317</v>
      </c>
      <c r="G17" s="100">
        <v>886.4</v>
      </c>
      <c r="H17" s="100">
        <v>810.69538</v>
      </c>
      <c r="I17" s="100">
        <f>G17-H17</f>
        <v>75.70461999999998</v>
      </c>
      <c r="J17" s="56">
        <f t="shared" si="0"/>
        <v>91.45931633574007</v>
      </c>
      <c r="K17" s="66" t="e">
        <f>H17/#REF!*100</f>
        <v>#REF!</v>
      </c>
    </row>
    <row r="18" spans="2:11" ht="30">
      <c r="B18" s="145">
        <v>8</v>
      </c>
      <c r="C18" s="30" t="s">
        <v>313</v>
      </c>
      <c r="D18" s="63" t="s">
        <v>112</v>
      </c>
      <c r="E18" s="18" t="s">
        <v>337</v>
      </c>
      <c r="F18" s="18" t="s">
        <v>273</v>
      </c>
      <c r="G18" s="100">
        <v>736.3</v>
      </c>
      <c r="H18" s="100">
        <v>671.98239</v>
      </c>
      <c r="I18" s="100">
        <f>G18-H18</f>
        <v>64.31760999999995</v>
      </c>
      <c r="J18" s="26">
        <f t="shared" si="0"/>
        <v>91.26475485535788</v>
      </c>
      <c r="K18" s="66" t="e">
        <f>H18/#REF!*100</f>
        <v>#REF!</v>
      </c>
    </row>
    <row r="19" spans="2:11" ht="15">
      <c r="B19" s="145">
        <v>9</v>
      </c>
      <c r="C19" s="30" t="s">
        <v>313</v>
      </c>
      <c r="D19" s="63" t="s">
        <v>401</v>
      </c>
      <c r="E19" s="18" t="s">
        <v>337</v>
      </c>
      <c r="F19" s="27" t="s">
        <v>397</v>
      </c>
      <c r="G19" s="100">
        <v>5032.3</v>
      </c>
      <c r="H19" s="100">
        <v>4890.63919</v>
      </c>
      <c r="I19" s="100">
        <f>G19-H19</f>
        <v>141.6608100000003</v>
      </c>
      <c r="J19" s="26">
        <f t="shared" si="0"/>
        <v>97.18496890090019</v>
      </c>
      <c r="K19" s="66" t="e">
        <f>H19/#REF!*100</f>
        <v>#REF!</v>
      </c>
    </row>
    <row r="20" spans="2:11" ht="60">
      <c r="B20" s="148">
        <v>10</v>
      </c>
      <c r="C20" s="59" t="s">
        <v>318</v>
      </c>
      <c r="D20" s="60" t="s">
        <v>319</v>
      </c>
      <c r="E20" s="61"/>
      <c r="F20" s="61"/>
      <c r="G20" s="119">
        <f>G21</f>
        <v>84363.83642</v>
      </c>
      <c r="H20" s="119">
        <f>H21</f>
        <v>78502.51966</v>
      </c>
      <c r="I20" s="119">
        <f>I21</f>
        <v>5861.316760000001</v>
      </c>
      <c r="J20" s="56">
        <f t="shared" si="0"/>
        <v>93.05233497108902</v>
      </c>
      <c r="K20" s="62" t="e">
        <f>H20/#REF!*100</f>
        <v>#REF!</v>
      </c>
    </row>
    <row r="21" spans="2:11" ht="27.75" customHeight="1">
      <c r="B21" s="145">
        <v>11</v>
      </c>
      <c r="C21" s="30" t="s">
        <v>318</v>
      </c>
      <c r="D21" s="63" t="s">
        <v>107</v>
      </c>
      <c r="E21" s="18"/>
      <c r="F21" s="19"/>
      <c r="G21" s="100">
        <f>+G22+G23+G24+G25+G26</f>
        <v>84363.83642</v>
      </c>
      <c r="H21" s="100">
        <f>+H22+H23+H24+H25+H26</f>
        <v>78502.51966</v>
      </c>
      <c r="I21" s="100">
        <f>+I22+I23+I24+I25+I26</f>
        <v>5861.316760000001</v>
      </c>
      <c r="J21" s="26">
        <f t="shared" si="0"/>
        <v>93.05233497108902</v>
      </c>
      <c r="K21" s="66" t="e">
        <f>H21/#REF!*100</f>
        <v>#REF!</v>
      </c>
    </row>
    <row r="22" spans="2:11" ht="30" customHeight="1">
      <c r="B22" s="145">
        <v>12</v>
      </c>
      <c r="C22" s="30" t="s">
        <v>318</v>
      </c>
      <c r="D22" s="63" t="s">
        <v>401</v>
      </c>
      <c r="E22" s="18" t="s">
        <v>337</v>
      </c>
      <c r="F22" s="27" t="s">
        <v>397</v>
      </c>
      <c r="G22" s="100">
        <v>76795.21992</v>
      </c>
      <c r="H22" s="100">
        <v>72838.98432</v>
      </c>
      <c r="I22" s="100">
        <f>G22-H22</f>
        <v>3956.2356</v>
      </c>
      <c r="J22" s="26">
        <f t="shared" si="0"/>
        <v>94.84833091939663</v>
      </c>
      <c r="K22" s="66" t="e">
        <f>H22/#REF!*100</f>
        <v>#REF!</v>
      </c>
    </row>
    <row r="23" spans="2:11" s="3" customFormat="1" ht="69" customHeight="1">
      <c r="B23" s="146">
        <v>13</v>
      </c>
      <c r="C23" s="30" t="s">
        <v>318</v>
      </c>
      <c r="D23" s="63" t="s">
        <v>419</v>
      </c>
      <c r="E23" s="18" t="s">
        <v>113</v>
      </c>
      <c r="F23" s="27" t="s">
        <v>397</v>
      </c>
      <c r="G23" s="100">
        <v>721.3165</v>
      </c>
      <c r="H23" s="100">
        <v>634.9535</v>
      </c>
      <c r="I23" s="100">
        <f>G23-H23</f>
        <v>86.36300000000006</v>
      </c>
      <c r="J23" s="26">
        <f t="shared" si="0"/>
        <v>88.02703112988542</v>
      </c>
      <c r="K23" s="66" t="e">
        <f>H23/#REF!*100</f>
        <v>#REF!</v>
      </c>
    </row>
    <row r="24" spans="2:11" ht="35.25" customHeight="1">
      <c r="B24" s="145">
        <v>14</v>
      </c>
      <c r="C24" s="30" t="s">
        <v>318</v>
      </c>
      <c r="D24" s="63" t="s">
        <v>420</v>
      </c>
      <c r="E24" s="18" t="s">
        <v>421</v>
      </c>
      <c r="F24" s="27" t="s">
        <v>397</v>
      </c>
      <c r="G24" s="100">
        <v>2548.3</v>
      </c>
      <c r="H24" s="100">
        <v>2530.93384</v>
      </c>
      <c r="I24" s="100">
        <f>G24-H24</f>
        <v>17.366160000000036</v>
      </c>
      <c r="J24" s="26">
        <f t="shared" si="0"/>
        <v>99.31851979751207</v>
      </c>
      <c r="K24" s="66" t="e">
        <f>H24/#REF!*100</f>
        <v>#REF!</v>
      </c>
    </row>
    <row r="25" spans="2:11" ht="30">
      <c r="B25" s="145">
        <v>15</v>
      </c>
      <c r="C25" s="114" t="s">
        <v>318</v>
      </c>
      <c r="D25" s="115" t="s">
        <v>225</v>
      </c>
      <c r="E25" s="114" t="s">
        <v>337</v>
      </c>
      <c r="F25" s="114" t="s">
        <v>397</v>
      </c>
      <c r="G25" s="100">
        <v>1799</v>
      </c>
      <c r="H25" s="122"/>
      <c r="I25" s="100">
        <f>G25-H25</f>
        <v>1799</v>
      </c>
      <c r="J25" s="26">
        <f t="shared" si="0"/>
        <v>0</v>
      </c>
      <c r="K25" s="66"/>
    </row>
    <row r="26" spans="2:11" ht="30">
      <c r="B26" s="145">
        <v>16</v>
      </c>
      <c r="C26" s="27" t="s">
        <v>318</v>
      </c>
      <c r="D26" s="80" t="s">
        <v>226</v>
      </c>
      <c r="E26" s="19" t="s">
        <v>337</v>
      </c>
      <c r="F26" s="27" t="s">
        <v>397</v>
      </c>
      <c r="G26" s="100">
        <v>2500</v>
      </c>
      <c r="H26" s="122">
        <v>2497.648</v>
      </c>
      <c r="I26" s="100">
        <f>G26-H26</f>
        <v>2.3519999999998618</v>
      </c>
      <c r="J26" s="26">
        <f t="shared" si="0"/>
        <v>99.90592000000001</v>
      </c>
      <c r="K26" s="66"/>
    </row>
    <row r="27" spans="2:11" ht="23.25" customHeight="1">
      <c r="B27" s="148">
        <v>17</v>
      </c>
      <c r="C27" s="67" t="s">
        <v>114</v>
      </c>
      <c r="D27" s="68" t="s">
        <v>115</v>
      </c>
      <c r="E27" s="69"/>
      <c r="F27" s="67"/>
      <c r="G27" s="119">
        <f>G28</f>
        <v>51.84</v>
      </c>
      <c r="H27" s="119">
        <f>H28</f>
        <v>0</v>
      </c>
      <c r="I27" s="119">
        <f>I28</f>
        <v>51.84</v>
      </c>
      <c r="J27" s="26">
        <f t="shared" si="0"/>
        <v>0</v>
      </c>
      <c r="K27" s="70"/>
    </row>
    <row r="28" spans="1:11" s="8" customFormat="1" ht="75">
      <c r="A28" s="7"/>
      <c r="B28" s="145">
        <v>18</v>
      </c>
      <c r="C28" s="27" t="s">
        <v>114</v>
      </c>
      <c r="D28" s="71" t="s">
        <v>422</v>
      </c>
      <c r="E28" s="20" t="s">
        <v>423</v>
      </c>
      <c r="F28" s="27" t="s">
        <v>116</v>
      </c>
      <c r="G28" s="100">
        <v>51.84</v>
      </c>
      <c r="H28" s="100"/>
      <c r="I28" s="100">
        <f>G28-H28</f>
        <v>51.84</v>
      </c>
      <c r="J28" s="26">
        <f t="shared" si="0"/>
        <v>0</v>
      </c>
      <c r="K28" s="70"/>
    </row>
    <row r="29" spans="1:11" s="8" customFormat="1" ht="35.25" customHeight="1">
      <c r="A29" s="7"/>
      <c r="B29" s="148">
        <v>19</v>
      </c>
      <c r="C29" s="59" t="s">
        <v>320</v>
      </c>
      <c r="D29" s="60" t="s">
        <v>321</v>
      </c>
      <c r="E29" s="61"/>
      <c r="F29" s="59"/>
      <c r="G29" s="121">
        <f aca="true" t="shared" si="2" ref="G29:I30">G30</f>
        <v>7082.3</v>
      </c>
      <c r="H29" s="121">
        <f t="shared" si="2"/>
        <v>7031.64997</v>
      </c>
      <c r="I29" s="121">
        <f t="shared" si="2"/>
        <v>50.65002999999979</v>
      </c>
      <c r="J29" s="26">
        <f t="shared" si="0"/>
        <v>99.28483642319586</v>
      </c>
      <c r="K29" s="70" t="e">
        <f>H29/#REF!*100</f>
        <v>#REF!</v>
      </c>
    </row>
    <row r="30" spans="2:11" ht="30">
      <c r="B30" s="145">
        <v>20</v>
      </c>
      <c r="C30" s="30" t="s">
        <v>320</v>
      </c>
      <c r="D30" s="63" t="s">
        <v>424</v>
      </c>
      <c r="E30" s="18"/>
      <c r="F30" s="27"/>
      <c r="G30" s="100">
        <f t="shared" si="2"/>
        <v>7082.3</v>
      </c>
      <c r="H30" s="100">
        <f t="shared" si="2"/>
        <v>7031.64997</v>
      </c>
      <c r="I30" s="100">
        <f t="shared" si="2"/>
        <v>50.65002999999979</v>
      </c>
      <c r="J30" s="26">
        <f t="shared" si="0"/>
        <v>99.28483642319586</v>
      </c>
      <c r="K30" s="70" t="e">
        <f>H30/#REF!*100</f>
        <v>#REF!</v>
      </c>
    </row>
    <row r="31" spans="2:11" ht="18.75" customHeight="1">
      <c r="B31" s="145">
        <v>21</v>
      </c>
      <c r="C31" s="30" t="s">
        <v>320</v>
      </c>
      <c r="D31" s="63" t="s">
        <v>401</v>
      </c>
      <c r="E31" s="18" t="s">
        <v>337</v>
      </c>
      <c r="F31" s="27" t="s">
        <v>397</v>
      </c>
      <c r="G31" s="100">
        <v>7082.3</v>
      </c>
      <c r="H31" s="100">
        <v>7031.64997</v>
      </c>
      <c r="I31" s="100">
        <f>G31-H31</f>
        <v>50.65002999999979</v>
      </c>
      <c r="J31" s="26">
        <f t="shared" si="0"/>
        <v>99.28483642319586</v>
      </c>
      <c r="K31" s="70" t="e">
        <f>H31/#REF!*100</f>
        <v>#REF!</v>
      </c>
    </row>
    <row r="32" spans="2:11" ht="15" customHeight="1" hidden="1">
      <c r="B32" s="145"/>
      <c r="C32" s="59" t="s">
        <v>304</v>
      </c>
      <c r="D32" s="60" t="s">
        <v>322</v>
      </c>
      <c r="E32" s="73"/>
      <c r="F32" s="73"/>
      <c r="G32" s="119">
        <f>G33</f>
        <v>0</v>
      </c>
      <c r="H32" s="100"/>
      <c r="I32" s="100" t="e">
        <f>#REF!-H32</f>
        <v>#REF!</v>
      </c>
      <c r="J32" s="26" t="e">
        <f t="shared" si="0"/>
        <v>#DIV/0!</v>
      </c>
      <c r="K32" s="70" t="e">
        <f>H32/#REF!*100</f>
        <v>#REF!</v>
      </c>
    </row>
    <row r="33" spans="2:11" ht="15" customHeight="1" hidden="1">
      <c r="B33" s="145"/>
      <c r="C33" s="30" t="s">
        <v>304</v>
      </c>
      <c r="D33" s="74" t="s">
        <v>275</v>
      </c>
      <c r="E33" s="22"/>
      <c r="F33" s="22"/>
      <c r="G33" s="100">
        <f>G34+G35+G36</f>
        <v>0</v>
      </c>
      <c r="H33" s="104">
        <f>H34</f>
        <v>0</v>
      </c>
      <c r="I33" s="104">
        <f>I34</f>
        <v>0</v>
      </c>
      <c r="J33" s="26" t="e">
        <f t="shared" si="0"/>
        <v>#DIV/0!</v>
      </c>
      <c r="K33" s="70" t="e">
        <f>H33/#REF!*100</f>
        <v>#REF!</v>
      </c>
    </row>
    <row r="34" spans="2:11" ht="15" customHeight="1" hidden="1">
      <c r="B34" s="145"/>
      <c r="C34" s="30" t="s">
        <v>304</v>
      </c>
      <c r="D34" s="63" t="s">
        <v>401</v>
      </c>
      <c r="E34" s="18" t="s">
        <v>337</v>
      </c>
      <c r="F34" s="27" t="s">
        <v>397</v>
      </c>
      <c r="G34" s="100"/>
      <c r="H34" s="119"/>
      <c r="I34" s="119"/>
      <c r="J34" s="56"/>
      <c r="K34" s="70" t="e">
        <f>H34/#REF!*100</f>
        <v>#REF!</v>
      </c>
    </row>
    <row r="35" spans="2:11" ht="30" customHeight="1" hidden="1">
      <c r="B35" s="145"/>
      <c r="C35" s="30" t="s">
        <v>304</v>
      </c>
      <c r="D35" s="74" t="s">
        <v>117</v>
      </c>
      <c r="E35" s="18" t="s">
        <v>337</v>
      </c>
      <c r="F35" s="19" t="s">
        <v>323</v>
      </c>
      <c r="G35" s="100"/>
      <c r="H35" s="100"/>
      <c r="I35" s="100"/>
      <c r="J35" s="26"/>
      <c r="K35" s="70" t="e">
        <f>H35/#REF!*100</f>
        <v>#REF!</v>
      </c>
    </row>
    <row r="36" spans="2:11" ht="30" customHeight="1" hidden="1">
      <c r="B36" s="145"/>
      <c r="C36" s="30" t="s">
        <v>304</v>
      </c>
      <c r="D36" s="74" t="s">
        <v>118</v>
      </c>
      <c r="E36" s="18" t="s">
        <v>338</v>
      </c>
      <c r="F36" s="27" t="s">
        <v>324</v>
      </c>
      <c r="G36" s="100"/>
      <c r="H36" s="100"/>
      <c r="I36" s="100"/>
      <c r="J36" s="26"/>
      <c r="K36" s="70" t="e">
        <f>H36/#REF!*100</f>
        <v>#REF!</v>
      </c>
    </row>
    <row r="37" spans="2:11" ht="30" hidden="1">
      <c r="B37" s="145"/>
      <c r="C37" s="59" t="s">
        <v>344</v>
      </c>
      <c r="D37" s="75" t="s">
        <v>346</v>
      </c>
      <c r="E37" s="61"/>
      <c r="F37" s="67"/>
      <c r="G37" s="119">
        <f aca="true" t="shared" si="3" ref="G37:I38">G38</f>
        <v>0</v>
      </c>
      <c r="H37" s="119">
        <f t="shared" si="3"/>
        <v>0</v>
      </c>
      <c r="I37" s="119">
        <f t="shared" si="3"/>
        <v>0</v>
      </c>
      <c r="J37" s="26"/>
      <c r="K37" s="70"/>
    </row>
    <row r="38" spans="2:11" ht="21.75" customHeight="1" hidden="1">
      <c r="B38" s="145"/>
      <c r="C38" s="30" t="s">
        <v>344</v>
      </c>
      <c r="D38" s="74" t="s">
        <v>119</v>
      </c>
      <c r="E38" s="18" t="s">
        <v>345</v>
      </c>
      <c r="F38" s="27"/>
      <c r="G38" s="100">
        <f t="shared" si="3"/>
        <v>0</v>
      </c>
      <c r="H38" s="100">
        <f t="shared" si="3"/>
        <v>0</v>
      </c>
      <c r="I38" s="100">
        <f t="shared" si="3"/>
        <v>0</v>
      </c>
      <c r="J38" s="26"/>
      <c r="K38" s="70"/>
    </row>
    <row r="39" spans="2:11" ht="45" hidden="1">
      <c r="B39" s="145"/>
      <c r="C39" s="30" t="s">
        <v>344</v>
      </c>
      <c r="D39" s="74" t="s">
        <v>425</v>
      </c>
      <c r="E39" s="18" t="s">
        <v>120</v>
      </c>
      <c r="F39" s="27" t="s">
        <v>121</v>
      </c>
      <c r="G39" s="100"/>
      <c r="H39" s="123"/>
      <c r="I39" s="100"/>
      <c r="J39" s="26"/>
      <c r="K39" s="70"/>
    </row>
    <row r="40" spans="2:11" ht="23.25" customHeight="1">
      <c r="B40" s="148">
        <v>22</v>
      </c>
      <c r="C40" s="59" t="s">
        <v>305</v>
      </c>
      <c r="D40" s="75" t="s">
        <v>363</v>
      </c>
      <c r="E40" s="73"/>
      <c r="F40" s="73"/>
      <c r="G40" s="119">
        <f>G41</f>
        <v>1000</v>
      </c>
      <c r="H40" s="119">
        <f>H41</f>
        <v>0</v>
      </c>
      <c r="I40" s="119">
        <f>I41</f>
        <v>1000</v>
      </c>
      <c r="J40" s="26">
        <f aca="true" t="shared" si="4" ref="J40:J63">H40/G40*100</f>
        <v>0</v>
      </c>
      <c r="K40" s="70" t="e">
        <f>H40/#REF!*100</f>
        <v>#REF!</v>
      </c>
    </row>
    <row r="41" spans="2:11" ht="20.25" customHeight="1">
      <c r="B41" s="145">
        <v>23</v>
      </c>
      <c r="C41" s="30" t="s">
        <v>305</v>
      </c>
      <c r="D41" s="74" t="s">
        <v>122</v>
      </c>
      <c r="E41" s="19" t="s">
        <v>339</v>
      </c>
      <c r="F41" s="19" t="s">
        <v>325</v>
      </c>
      <c r="G41" s="100">
        <v>1000</v>
      </c>
      <c r="H41" s="100"/>
      <c r="I41" s="100">
        <f>G41-H41</f>
        <v>1000</v>
      </c>
      <c r="J41" s="26">
        <f t="shared" si="4"/>
        <v>0</v>
      </c>
      <c r="K41" s="70" t="e">
        <f>H41/#REF!*100</f>
        <v>#REF!</v>
      </c>
    </row>
    <row r="42" spans="2:11" s="38" customFormat="1" ht="24" customHeight="1">
      <c r="B42" s="148">
        <v>24</v>
      </c>
      <c r="C42" s="59" t="s">
        <v>326</v>
      </c>
      <c r="D42" s="75" t="s">
        <v>327</v>
      </c>
      <c r="E42" s="73"/>
      <c r="F42" s="73"/>
      <c r="G42" s="119">
        <f>G43+G45+G46+G44</f>
        <v>39427.380999999994</v>
      </c>
      <c r="H42" s="119">
        <f>H43+H45+H46+H44</f>
        <v>-9726.89635</v>
      </c>
      <c r="I42" s="119">
        <f>I43+I45+I46+I44</f>
        <v>49154.27734999998</v>
      </c>
      <c r="J42" s="56">
        <f t="shared" si="4"/>
        <v>-24.670409505515984</v>
      </c>
      <c r="K42" s="76" t="e">
        <f>H42/#REF!*100</f>
        <v>#REF!</v>
      </c>
    </row>
    <row r="43" spans="2:11" ht="39.75" customHeight="1">
      <c r="B43" s="145">
        <v>25</v>
      </c>
      <c r="C43" s="30" t="s">
        <v>326</v>
      </c>
      <c r="D43" s="74" t="s">
        <v>427</v>
      </c>
      <c r="E43" s="18" t="s">
        <v>337</v>
      </c>
      <c r="F43" s="19">
        <v>202</v>
      </c>
      <c r="G43" s="100">
        <v>789.5</v>
      </c>
      <c r="H43" s="120">
        <v>577.2587</v>
      </c>
      <c r="I43" s="100">
        <f>G43-H43</f>
        <v>212.24130000000002</v>
      </c>
      <c r="J43" s="26">
        <f t="shared" si="4"/>
        <v>73.11699810006333</v>
      </c>
      <c r="K43" s="70" t="e">
        <f>H43/#REF!*100</f>
        <v>#REF!</v>
      </c>
    </row>
    <row r="44" spans="2:11" s="38" customFormat="1" ht="105">
      <c r="B44" s="145">
        <v>26</v>
      </c>
      <c r="C44" s="30" t="s">
        <v>326</v>
      </c>
      <c r="D44" s="80" t="s">
        <v>227</v>
      </c>
      <c r="E44" s="18" t="s">
        <v>352</v>
      </c>
      <c r="F44" s="19">
        <v>216</v>
      </c>
      <c r="G44" s="100">
        <v>49</v>
      </c>
      <c r="H44" s="100">
        <v>12.764</v>
      </c>
      <c r="I44" s="100">
        <f>G44-H44</f>
        <v>36.236000000000004</v>
      </c>
      <c r="J44" s="26">
        <f t="shared" si="4"/>
        <v>26.048979591836734</v>
      </c>
      <c r="K44" s="70" t="e">
        <f>H44/#REF!*100</f>
        <v>#REF!</v>
      </c>
    </row>
    <row r="45" spans="2:11" s="21" customFormat="1" ht="21" customHeight="1">
      <c r="B45" s="145">
        <v>27</v>
      </c>
      <c r="C45" s="30" t="s">
        <v>326</v>
      </c>
      <c r="D45" s="74" t="s">
        <v>351</v>
      </c>
      <c r="E45" s="18" t="s">
        <v>352</v>
      </c>
      <c r="F45" s="19">
        <v>520</v>
      </c>
      <c r="G45" s="100">
        <f>-12838-6000-139640.9+6000</f>
        <v>-152478.9</v>
      </c>
      <c r="H45" s="100">
        <v>-10316.91905</v>
      </c>
      <c r="I45" s="136">
        <f>G45-H45</f>
        <v>-142161.98095</v>
      </c>
      <c r="J45" s="26">
        <f t="shared" si="4"/>
        <v>6.766128985715401</v>
      </c>
      <c r="K45" s="70" t="e">
        <f>H45/#REF!*100</f>
        <v>#REF!</v>
      </c>
    </row>
    <row r="46" spans="2:11" ht="60">
      <c r="B46" s="145">
        <v>28</v>
      </c>
      <c r="C46" s="30" t="s">
        <v>326</v>
      </c>
      <c r="D46" s="74" t="s">
        <v>123</v>
      </c>
      <c r="E46" s="18" t="s">
        <v>141</v>
      </c>
      <c r="F46" s="19">
        <v>909</v>
      </c>
      <c r="G46" s="100">
        <v>191067.781</v>
      </c>
      <c r="H46" s="100"/>
      <c r="I46" s="100">
        <f>G46-H46</f>
        <v>191067.781</v>
      </c>
      <c r="J46" s="26">
        <f t="shared" si="4"/>
        <v>0</v>
      </c>
      <c r="K46" s="70" t="e">
        <f>H46/#REF!*100</f>
        <v>#REF!</v>
      </c>
    </row>
    <row r="47" spans="2:11" ht="28.5">
      <c r="B47" s="147">
        <v>29</v>
      </c>
      <c r="C47" s="24" t="s">
        <v>279</v>
      </c>
      <c r="D47" s="77" t="s">
        <v>414</v>
      </c>
      <c r="E47" s="17"/>
      <c r="F47" s="17"/>
      <c r="G47" s="104">
        <f>G48+G58</f>
        <v>134536.27252</v>
      </c>
      <c r="H47" s="104">
        <f>H48+H58</f>
        <v>125034.36623</v>
      </c>
      <c r="I47" s="104">
        <f>I48+I58</f>
        <v>9501.906290000003</v>
      </c>
      <c r="J47" s="23">
        <f t="shared" si="4"/>
        <v>92.93729035893465</v>
      </c>
      <c r="K47" s="78" t="e">
        <f>H47/#REF!*100</f>
        <v>#REF!</v>
      </c>
    </row>
    <row r="48" spans="2:11" ht="21.75" customHeight="1">
      <c r="B48" s="148">
        <v>30</v>
      </c>
      <c r="C48" s="59" t="s">
        <v>278</v>
      </c>
      <c r="D48" s="60" t="s">
        <v>256</v>
      </c>
      <c r="E48" s="73"/>
      <c r="F48" s="73"/>
      <c r="G48" s="119">
        <f>G49+G57</f>
        <v>122887.15031000001</v>
      </c>
      <c r="H48" s="119">
        <f>H49+H57</f>
        <v>113605.30836</v>
      </c>
      <c r="I48" s="119">
        <f>I49+I57</f>
        <v>9281.841950000002</v>
      </c>
      <c r="J48" s="56">
        <f t="shared" si="4"/>
        <v>92.4468571965537</v>
      </c>
      <c r="K48" s="76" t="e">
        <f>H48/#REF!*100</f>
        <v>#REF!</v>
      </c>
    </row>
    <row r="49" spans="2:11" ht="24.75" customHeight="1">
      <c r="B49" s="145">
        <v>31</v>
      </c>
      <c r="C49" s="30" t="s">
        <v>278</v>
      </c>
      <c r="D49" s="63" t="s">
        <v>428</v>
      </c>
      <c r="E49" s="19"/>
      <c r="F49" s="19"/>
      <c r="G49" s="100">
        <f>G50+G51+G52+G53+G54+G55+G56</f>
        <v>122022.44400000002</v>
      </c>
      <c r="H49" s="100">
        <f>H50+H51+H52+H53+H54+H55+H56</f>
        <v>113119.60205</v>
      </c>
      <c r="I49" s="100">
        <f>I50+I51+I52+I53+I54+I55+I56</f>
        <v>8902.841950000002</v>
      </c>
      <c r="J49" s="26">
        <f t="shared" si="4"/>
        <v>92.7039308030906</v>
      </c>
      <c r="K49" s="70" t="e">
        <f>H49/#REF!*100</f>
        <v>#REF!</v>
      </c>
    </row>
    <row r="50" spans="2:11" ht="23.25" customHeight="1">
      <c r="B50" s="145">
        <v>32</v>
      </c>
      <c r="C50" s="30" t="s">
        <v>278</v>
      </c>
      <c r="D50" s="63" t="s">
        <v>402</v>
      </c>
      <c r="E50" s="19" t="s">
        <v>340</v>
      </c>
      <c r="F50" s="19">
        <v>220</v>
      </c>
      <c r="G50" s="100">
        <f>1779.8+57</f>
        <v>1836.8</v>
      </c>
      <c r="H50" s="100">
        <v>1836.73732</v>
      </c>
      <c r="I50" s="100">
        <f aca="true" t="shared" si="5" ref="I50:I57">G50-H50</f>
        <v>0.06268000000000029</v>
      </c>
      <c r="J50" s="26">
        <f t="shared" si="4"/>
        <v>99.996587543554</v>
      </c>
      <c r="K50" s="70" t="e">
        <f>H50/#REF!*100</f>
        <v>#REF!</v>
      </c>
    </row>
    <row r="51" spans="2:11" ht="19.5" customHeight="1">
      <c r="B51" s="145">
        <v>33</v>
      </c>
      <c r="C51" s="35" t="s">
        <v>278</v>
      </c>
      <c r="D51" s="79" t="s">
        <v>403</v>
      </c>
      <c r="E51" s="31" t="s">
        <v>340</v>
      </c>
      <c r="F51" s="31">
        <v>221</v>
      </c>
      <c r="G51" s="124">
        <v>1986</v>
      </c>
      <c r="H51" s="100">
        <v>1985.87915</v>
      </c>
      <c r="I51" s="100">
        <f t="shared" si="5"/>
        <v>0.12085000000001855</v>
      </c>
      <c r="J51" s="26">
        <f t="shared" si="4"/>
        <v>99.99391490433031</v>
      </c>
      <c r="K51" s="70" t="e">
        <f>H51/#REF!*100</f>
        <v>#REF!</v>
      </c>
    </row>
    <row r="52" spans="2:11" ht="30">
      <c r="B52" s="145">
        <v>34</v>
      </c>
      <c r="C52" s="27" t="s">
        <v>278</v>
      </c>
      <c r="D52" s="80" t="s">
        <v>404</v>
      </c>
      <c r="E52" s="19" t="s">
        <v>340</v>
      </c>
      <c r="F52" s="19">
        <v>239</v>
      </c>
      <c r="G52" s="100">
        <v>59595.673</v>
      </c>
      <c r="H52" s="100">
        <v>59491.14073</v>
      </c>
      <c r="I52" s="100">
        <f t="shared" si="5"/>
        <v>104.53227000000334</v>
      </c>
      <c r="J52" s="26">
        <f t="shared" si="4"/>
        <v>99.82459755089937</v>
      </c>
      <c r="K52" s="70" t="e">
        <f>H52/#REF!*100</f>
        <v>#REF!</v>
      </c>
    </row>
    <row r="53" spans="2:11" ht="21.75" customHeight="1">
      <c r="B53" s="145">
        <v>35</v>
      </c>
      <c r="C53" s="27" t="s">
        <v>278</v>
      </c>
      <c r="D53" s="80" t="s">
        <v>405</v>
      </c>
      <c r="E53" s="19" t="s">
        <v>340</v>
      </c>
      <c r="F53" s="19">
        <v>240</v>
      </c>
      <c r="G53" s="100">
        <v>4564.828</v>
      </c>
      <c r="H53" s="100">
        <v>4128.0413</v>
      </c>
      <c r="I53" s="100">
        <f t="shared" si="5"/>
        <v>436.78670000000056</v>
      </c>
      <c r="J53" s="26">
        <f t="shared" si="4"/>
        <v>90.4314751837309</v>
      </c>
      <c r="K53" s="70" t="e">
        <f>H53/#REF!*100</f>
        <v>#REF!</v>
      </c>
    </row>
    <row r="54" spans="2:11" ht="45">
      <c r="B54" s="145">
        <v>36</v>
      </c>
      <c r="C54" s="30" t="s">
        <v>278</v>
      </c>
      <c r="D54" s="63" t="s">
        <v>406</v>
      </c>
      <c r="E54" s="29" t="s">
        <v>340</v>
      </c>
      <c r="F54" s="29">
        <v>253</v>
      </c>
      <c r="G54" s="122">
        <v>43430.1</v>
      </c>
      <c r="H54" s="124">
        <v>35093.93323</v>
      </c>
      <c r="I54" s="100">
        <f t="shared" si="5"/>
        <v>8336.166769999996</v>
      </c>
      <c r="J54" s="26">
        <f t="shared" si="4"/>
        <v>80.8055547419877</v>
      </c>
      <c r="K54" s="70" t="e">
        <f>H54/#REF!*100</f>
        <v>#REF!</v>
      </c>
    </row>
    <row r="55" spans="1:11" s="8" customFormat="1" ht="30">
      <c r="A55" s="7"/>
      <c r="B55" s="145">
        <v>37</v>
      </c>
      <c r="C55" s="30" t="s">
        <v>278</v>
      </c>
      <c r="D55" s="63" t="s">
        <v>407</v>
      </c>
      <c r="E55" s="19" t="s">
        <v>340</v>
      </c>
      <c r="F55" s="19">
        <v>472</v>
      </c>
      <c r="G55" s="100">
        <v>4484.443</v>
      </c>
      <c r="H55" s="100">
        <v>4484.443</v>
      </c>
      <c r="I55" s="100">
        <f t="shared" si="5"/>
        <v>0</v>
      </c>
      <c r="J55" s="26">
        <f t="shared" si="4"/>
        <v>100</v>
      </c>
      <c r="K55" s="70" t="e">
        <f>H55/#REF!*100</f>
        <v>#REF!</v>
      </c>
    </row>
    <row r="56" spans="1:11" s="8" customFormat="1" ht="60.75" customHeight="1">
      <c r="A56" s="7"/>
      <c r="B56" s="145">
        <v>38</v>
      </c>
      <c r="C56" s="30" t="s">
        <v>278</v>
      </c>
      <c r="D56" s="80" t="s">
        <v>142</v>
      </c>
      <c r="E56" s="19" t="s">
        <v>143</v>
      </c>
      <c r="F56" s="19">
        <v>532</v>
      </c>
      <c r="G56" s="100">
        <v>6124.6</v>
      </c>
      <c r="H56" s="100">
        <v>6099.42732</v>
      </c>
      <c r="I56" s="100">
        <f t="shared" si="5"/>
        <v>25.172680000000582</v>
      </c>
      <c r="J56" s="26">
        <f t="shared" si="4"/>
        <v>99.58899062795938</v>
      </c>
      <c r="K56" s="70" t="e">
        <f>H56/#REF!*100</f>
        <v>#REF!</v>
      </c>
    </row>
    <row r="57" spans="1:11" s="8" customFormat="1" ht="23.25" customHeight="1">
      <c r="A57" s="7"/>
      <c r="B57" s="145">
        <v>39</v>
      </c>
      <c r="C57" s="30" t="s">
        <v>278</v>
      </c>
      <c r="D57" s="28" t="s">
        <v>429</v>
      </c>
      <c r="E57" s="19" t="s">
        <v>340</v>
      </c>
      <c r="F57" s="19" t="s">
        <v>329</v>
      </c>
      <c r="G57" s="100">
        <v>864.70631</v>
      </c>
      <c r="H57" s="100">
        <v>485.70631</v>
      </c>
      <c r="I57" s="100">
        <f t="shared" si="5"/>
        <v>379.00000000000006</v>
      </c>
      <c r="J57" s="26">
        <f t="shared" si="4"/>
        <v>56.17008970363591</v>
      </c>
      <c r="K57" s="70" t="e">
        <f>H57/#REF!*100</f>
        <v>#REF!</v>
      </c>
    </row>
    <row r="58" spans="2:11" ht="42" customHeight="1">
      <c r="B58" s="148">
        <v>40</v>
      </c>
      <c r="C58" s="59" t="s">
        <v>280</v>
      </c>
      <c r="D58" s="60" t="s">
        <v>394</v>
      </c>
      <c r="E58" s="81"/>
      <c r="F58" s="81"/>
      <c r="G58" s="119">
        <f>G59+G62</f>
        <v>11649.122210000001</v>
      </c>
      <c r="H58" s="119">
        <f>H59+H62</f>
        <v>11429.05787</v>
      </c>
      <c r="I58" s="119">
        <f>I59+I62</f>
        <v>220.06434000000024</v>
      </c>
      <c r="J58" s="56">
        <f t="shared" si="4"/>
        <v>98.11089337005075</v>
      </c>
      <c r="K58" s="76" t="e">
        <f>H58/#REF!*100</f>
        <v>#REF!</v>
      </c>
    </row>
    <row r="59" spans="2:11" ht="18.75" customHeight="1">
      <c r="B59" s="145">
        <v>41</v>
      </c>
      <c r="C59" s="27" t="s">
        <v>280</v>
      </c>
      <c r="D59" s="80" t="s">
        <v>430</v>
      </c>
      <c r="E59" s="19"/>
      <c r="F59" s="82"/>
      <c r="G59" s="100">
        <f>G60+G61</f>
        <v>4205.81371</v>
      </c>
      <c r="H59" s="100">
        <f>H60+H61</f>
        <v>3985.74937</v>
      </c>
      <c r="I59" s="100">
        <f>I60+I61</f>
        <v>220.06434000000024</v>
      </c>
      <c r="J59" s="26">
        <f t="shared" si="4"/>
        <v>94.76761561082076</v>
      </c>
      <c r="K59" s="70" t="e">
        <f>H59/#REF!*100</f>
        <v>#REF!</v>
      </c>
    </row>
    <row r="60" spans="2:11" ht="23.25" customHeight="1">
      <c r="B60" s="145">
        <v>42</v>
      </c>
      <c r="C60" s="27" t="s">
        <v>280</v>
      </c>
      <c r="D60" s="80" t="s">
        <v>401</v>
      </c>
      <c r="E60" s="19" t="s">
        <v>337</v>
      </c>
      <c r="F60" s="82" t="s">
        <v>397</v>
      </c>
      <c r="G60" s="100">
        <v>3707.1395</v>
      </c>
      <c r="H60" s="125">
        <v>3638.38931</v>
      </c>
      <c r="I60" s="100">
        <f>G60-H60</f>
        <v>68.7501900000002</v>
      </c>
      <c r="J60" s="26">
        <f t="shared" si="4"/>
        <v>98.14546525697239</v>
      </c>
      <c r="K60" s="70" t="e">
        <f>H60/#REF!*100</f>
        <v>#REF!</v>
      </c>
    </row>
    <row r="61" spans="2:12" ht="23.25" customHeight="1">
      <c r="B61" s="145">
        <v>43</v>
      </c>
      <c r="C61" s="6" t="s">
        <v>280</v>
      </c>
      <c r="D61" s="80" t="s">
        <v>398</v>
      </c>
      <c r="E61" s="5" t="s">
        <v>342</v>
      </c>
      <c r="F61" s="113" t="s">
        <v>264</v>
      </c>
      <c r="G61" s="100">
        <v>498.67421</v>
      </c>
      <c r="H61" s="125">
        <v>347.36006</v>
      </c>
      <c r="I61" s="100">
        <f>G61-H61</f>
        <v>151.31415000000004</v>
      </c>
      <c r="J61" s="26">
        <f t="shared" si="4"/>
        <v>69.6567123453206</v>
      </c>
      <c r="K61" s="70" t="e">
        <f>H61/#REF!*100</f>
        <v>#REF!</v>
      </c>
      <c r="L61" s="108"/>
    </row>
    <row r="62" spans="2:11" ht="35.25" customHeight="1">
      <c r="B62" s="145">
        <v>44</v>
      </c>
      <c r="C62" s="27" t="s">
        <v>280</v>
      </c>
      <c r="D62" s="80" t="s">
        <v>431</v>
      </c>
      <c r="E62" s="19"/>
      <c r="F62" s="19"/>
      <c r="G62" s="100">
        <f>G63+G64+G65+G66</f>
        <v>7443.3085</v>
      </c>
      <c r="H62" s="122">
        <f>H63+H64+H65+H66</f>
        <v>7443.3085</v>
      </c>
      <c r="I62" s="100">
        <f>I63+I64+I65+I66</f>
        <v>0</v>
      </c>
      <c r="J62" s="56">
        <f t="shared" si="4"/>
        <v>100</v>
      </c>
      <c r="K62" s="70" t="e">
        <f>H62/#REF!*100</f>
        <v>#REF!</v>
      </c>
    </row>
    <row r="63" spans="2:11" ht="20.25" customHeight="1">
      <c r="B63" s="145">
        <v>45</v>
      </c>
      <c r="C63" s="27" t="s">
        <v>280</v>
      </c>
      <c r="D63" s="80" t="s">
        <v>401</v>
      </c>
      <c r="E63" s="19" t="s">
        <v>337</v>
      </c>
      <c r="F63" s="82" t="s">
        <v>397</v>
      </c>
      <c r="G63" s="100">
        <v>6972.33271</v>
      </c>
      <c r="H63" s="100">
        <v>6972.33271</v>
      </c>
      <c r="I63" s="100">
        <f>G63-H63</f>
        <v>0</v>
      </c>
      <c r="J63" s="26">
        <f t="shared" si="4"/>
        <v>100</v>
      </c>
      <c r="K63" s="70" t="e">
        <f>H63/#REF!*100</f>
        <v>#REF!</v>
      </c>
    </row>
    <row r="64" spans="2:11" ht="30" customHeight="1" hidden="1">
      <c r="B64" s="145"/>
      <c r="C64" s="27" t="s">
        <v>280</v>
      </c>
      <c r="D64" s="80" t="s">
        <v>399</v>
      </c>
      <c r="E64" s="19" t="s">
        <v>341</v>
      </c>
      <c r="F64" s="19" t="s">
        <v>263</v>
      </c>
      <c r="G64" s="100"/>
      <c r="H64" s="100"/>
      <c r="I64" s="100">
        <f>G64-H64</f>
        <v>0</v>
      </c>
      <c r="J64" s="26"/>
      <c r="K64" s="70" t="e">
        <f>H64/#REF!*100</f>
        <v>#REF!</v>
      </c>
    </row>
    <row r="65" spans="2:11" ht="45">
      <c r="B65" s="145">
        <v>46</v>
      </c>
      <c r="C65" s="27" t="s">
        <v>280</v>
      </c>
      <c r="D65" s="80" t="s">
        <v>399</v>
      </c>
      <c r="E65" s="19" t="s">
        <v>341</v>
      </c>
      <c r="F65" s="19" t="s">
        <v>263</v>
      </c>
      <c r="G65" s="100">
        <v>185.85</v>
      </c>
      <c r="H65" s="100">
        <v>185.85</v>
      </c>
      <c r="I65" s="100">
        <f>G65-H65</f>
        <v>0</v>
      </c>
      <c r="J65" s="26">
        <f aca="true" t="shared" si="6" ref="J65:J70">H65/G65*100</f>
        <v>100</v>
      </c>
      <c r="K65" s="70" t="e">
        <f>H65/#REF!*100</f>
        <v>#REF!</v>
      </c>
    </row>
    <row r="66" spans="2:11" ht="15">
      <c r="B66" s="145">
        <v>47</v>
      </c>
      <c r="C66" s="27" t="s">
        <v>280</v>
      </c>
      <c r="D66" s="80" t="s">
        <v>398</v>
      </c>
      <c r="E66" s="19" t="s">
        <v>342</v>
      </c>
      <c r="F66" s="19" t="s">
        <v>264</v>
      </c>
      <c r="G66" s="100">
        <v>285.12579</v>
      </c>
      <c r="H66" s="100">
        <v>285.12579</v>
      </c>
      <c r="I66" s="100">
        <f>G66-H66</f>
        <v>0</v>
      </c>
      <c r="J66" s="26">
        <f t="shared" si="6"/>
        <v>100</v>
      </c>
      <c r="K66" s="70" t="e">
        <f>H66/#REF!*100</f>
        <v>#REF!</v>
      </c>
    </row>
    <row r="67" spans="2:11" ht="27.75" customHeight="1">
      <c r="B67" s="147">
        <v>48</v>
      </c>
      <c r="C67" s="24" t="s">
        <v>281</v>
      </c>
      <c r="D67" s="83" t="s">
        <v>282</v>
      </c>
      <c r="E67" s="17"/>
      <c r="F67" s="17"/>
      <c r="G67" s="104">
        <f>+G68+G70+G74</f>
        <v>235782.78976</v>
      </c>
      <c r="H67" s="104">
        <f>+H68+H70+H74</f>
        <v>225528.74694</v>
      </c>
      <c r="I67" s="104">
        <f>+I68+I70+I74</f>
        <v>10254.042820000002</v>
      </c>
      <c r="J67" s="23">
        <f t="shared" si="6"/>
        <v>95.65106391758387</v>
      </c>
      <c r="K67" s="78" t="e">
        <f>H67/#REF!*100</f>
        <v>#REF!</v>
      </c>
    </row>
    <row r="68" spans="2:11" ht="24" customHeight="1">
      <c r="B68" s="148">
        <v>49</v>
      </c>
      <c r="C68" s="67" t="s">
        <v>283</v>
      </c>
      <c r="D68" s="84" t="s">
        <v>284</v>
      </c>
      <c r="E68" s="85"/>
      <c r="F68" s="85"/>
      <c r="G68" s="119">
        <f>G69</f>
        <v>4935.26141</v>
      </c>
      <c r="H68" s="119">
        <f>H69</f>
        <v>4935.26141</v>
      </c>
      <c r="I68" s="119">
        <f>I69</f>
        <v>0</v>
      </c>
      <c r="J68" s="56">
        <f t="shared" si="6"/>
        <v>100</v>
      </c>
      <c r="K68" s="76" t="e">
        <f>H68/#REF!*100</f>
        <v>#REF!</v>
      </c>
    </row>
    <row r="69" spans="2:11" ht="30">
      <c r="B69" s="145">
        <v>50</v>
      </c>
      <c r="C69" s="27" t="s">
        <v>283</v>
      </c>
      <c r="D69" s="80" t="s">
        <v>432</v>
      </c>
      <c r="E69" s="19" t="s">
        <v>433</v>
      </c>
      <c r="F69" s="19">
        <v>800</v>
      </c>
      <c r="G69" s="100">
        <v>4935.26141</v>
      </c>
      <c r="H69" s="100">
        <v>4935.26141</v>
      </c>
      <c r="I69" s="100">
        <f>G69-H69</f>
        <v>0</v>
      </c>
      <c r="J69" s="26">
        <f t="shared" si="6"/>
        <v>100</v>
      </c>
      <c r="K69" s="70" t="e">
        <f>H69/#REF!*100</f>
        <v>#REF!</v>
      </c>
    </row>
    <row r="70" spans="2:11" s="3" customFormat="1" ht="27" customHeight="1">
      <c r="B70" s="146">
        <v>51</v>
      </c>
      <c r="C70" s="67" t="s">
        <v>285</v>
      </c>
      <c r="D70" s="84" t="s">
        <v>286</v>
      </c>
      <c r="E70" s="85"/>
      <c r="F70" s="85"/>
      <c r="G70" s="119">
        <f>+G71+G72+G73</f>
        <v>50547.9</v>
      </c>
      <c r="H70" s="119">
        <f>+H71+H72+H73</f>
        <v>50547.9</v>
      </c>
      <c r="I70" s="119">
        <f>+I71+I72+I73</f>
        <v>0</v>
      </c>
      <c r="J70" s="56">
        <f t="shared" si="6"/>
        <v>100</v>
      </c>
      <c r="K70" s="76" t="e">
        <f>H70/#REF!*100</f>
        <v>#REF!</v>
      </c>
    </row>
    <row r="71" spans="2:11" s="3" customFormat="1" ht="30" customHeight="1" hidden="1">
      <c r="B71" s="146"/>
      <c r="C71" s="27" t="s">
        <v>285</v>
      </c>
      <c r="D71" s="80" t="s">
        <v>125</v>
      </c>
      <c r="E71" s="19" t="s">
        <v>408</v>
      </c>
      <c r="F71" s="19">
        <v>365</v>
      </c>
      <c r="G71" s="100"/>
      <c r="H71" s="100"/>
      <c r="I71" s="100"/>
      <c r="J71" s="26"/>
      <c r="K71" s="70" t="e">
        <f>H71/#REF!*100</f>
        <v>#REF!</v>
      </c>
    </row>
    <row r="72" spans="2:11" ht="30">
      <c r="B72" s="145">
        <v>52</v>
      </c>
      <c r="C72" s="27" t="s">
        <v>285</v>
      </c>
      <c r="D72" s="80" t="s">
        <v>434</v>
      </c>
      <c r="E72" s="19" t="s">
        <v>435</v>
      </c>
      <c r="F72" s="19">
        <v>366</v>
      </c>
      <c r="G72" s="100">
        <v>49547.9</v>
      </c>
      <c r="H72" s="100">
        <v>49547.9</v>
      </c>
      <c r="I72" s="100">
        <f>G72-H72</f>
        <v>0</v>
      </c>
      <c r="J72" s="26">
        <f aca="true" t="shared" si="7" ref="J72:J81">H72/G72*100</f>
        <v>100</v>
      </c>
      <c r="K72" s="70" t="e">
        <f>H72/#REF!*100</f>
        <v>#REF!</v>
      </c>
    </row>
    <row r="73" spans="2:11" ht="21.75" customHeight="1">
      <c r="B73" s="145">
        <v>53</v>
      </c>
      <c r="C73" s="27" t="s">
        <v>285</v>
      </c>
      <c r="D73" s="80" t="s">
        <v>444</v>
      </c>
      <c r="E73" s="19" t="s">
        <v>445</v>
      </c>
      <c r="F73" s="19">
        <v>364</v>
      </c>
      <c r="G73" s="100">
        <v>1000</v>
      </c>
      <c r="H73" s="100">
        <v>1000</v>
      </c>
      <c r="I73" s="100">
        <f>G73-H73</f>
        <v>0</v>
      </c>
      <c r="J73" s="26">
        <f t="shared" si="7"/>
        <v>100</v>
      </c>
      <c r="K73" s="70"/>
    </row>
    <row r="74" spans="2:11" ht="24" customHeight="1">
      <c r="B74" s="145">
        <v>54</v>
      </c>
      <c r="C74" s="67" t="s">
        <v>335</v>
      </c>
      <c r="D74" s="86" t="s">
        <v>334</v>
      </c>
      <c r="E74" s="73"/>
      <c r="F74" s="73"/>
      <c r="G74" s="119">
        <f>G75+G76+G91+G89+G90+G78+G80+G81+G79+G82+G83+G84+G85+G86+G87+G88+G77</f>
        <v>180299.62835</v>
      </c>
      <c r="H74" s="119">
        <f>H75+H76+H91+H89+H90+H78+H80+H81+H79+H82+H83+H84+H85+H86+H87+H88+H77</f>
        <v>170045.58553</v>
      </c>
      <c r="I74" s="119">
        <f>I75+I76+I91+I89+I90+I78+I80+I81+I79+I82+I83+I84+I85+I86+I87+I88+I77</f>
        <v>10254.042820000002</v>
      </c>
      <c r="J74" s="56">
        <f t="shared" si="7"/>
        <v>94.31277650772817</v>
      </c>
      <c r="K74" s="70" t="e">
        <f>H74/#REF!*100</f>
        <v>#REF!</v>
      </c>
    </row>
    <row r="75" spans="2:11" ht="15">
      <c r="B75" s="145">
        <v>55</v>
      </c>
      <c r="C75" s="27" t="s">
        <v>335</v>
      </c>
      <c r="D75" s="87" t="s">
        <v>96</v>
      </c>
      <c r="E75" s="19" t="s">
        <v>337</v>
      </c>
      <c r="F75" s="27" t="s">
        <v>397</v>
      </c>
      <c r="G75" s="100">
        <v>13968.5</v>
      </c>
      <c r="H75" s="100">
        <v>12818.68606</v>
      </c>
      <c r="I75" s="100">
        <f aca="true" t="shared" si="8" ref="I75:I81">G75-H75</f>
        <v>1149.81394</v>
      </c>
      <c r="J75" s="56">
        <f t="shared" si="7"/>
        <v>91.7685224612521</v>
      </c>
      <c r="K75" s="70" t="e">
        <f>H75/#REF!*100</f>
        <v>#REF!</v>
      </c>
    </row>
    <row r="76" spans="1:11" s="10" customFormat="1" ht="15" customHeight="1">
      <c r="A76" s="9"/>
      <c r="B76" s="145">
        <v>56</v>
      </c>
      <c r="C76" s="27" t="s">
        <v>335</v>
      </c>
      <c r="D76" s="87" t="s">
        <v>446</v>
      </c>
      <c r="E76" s="19" t="s">
        <v>337</v>
      </c>
      <c r="F76" s="27" t="s">
        <v>397</v>
      </c>
      <c r="G76" s="100">
        <v>15403.43951</v>
      </c>
      <c r="H76" s="126">
        <v>15006.13072</v>
      </c>
      <c r="I76" s="100">
        <f t="shared" si="8"/>
        <v>397.30879000000095</v>
      </c>
      <c r="J76" s="26">
        <f t="shared" si="7"/>
        <v>97.42064887688191</v>
      </c>
      <c r="K76" s="70" t="e">
        <f>H76/#REF!*100</f>
        <v>#REF!</v>
      </c>
    </row>
    <row r="77" spans="1:11" s="10" customFormat="1" ht="21" customHeight="1">
      <c r="A77" s="9"/>
      <c r="B77" s="145">
        <v>57</v>
      </c>
      <c r="C77" s="6" t="s">
        <v>335</v>
      </c>
      <c r="D77" s="107" t="s">
        <v>364</v>
      </c>
      <c r="E77" s="5" t="s">
        <v>366</v>
      </c>
      <c r="F77" s="6" t="s">
        <v>367</v>
      </c>
      <c r="G77" s="100">
        <v>7076.6</v>
      </c>
      <c r="H77" s="127"/>
      <c r="I77" s="100">
        <f t="shared" si="8"/>
        <v>7076.6</v>
      </c>
      <c r="J77" s="26">
        <f t="shared" si="7"/>
        <v>0</v>
      </c>
      <c r="K77" s="70"/>
    </row>
    <row r="78" spans="1:11" s="16" customFormat="1" ht="30">
      <c r="A78" s="15"/>
      <c r="B78" s="146">
        <v>58</v>
      </c>
      <c r="C78" s="27" t="s">
        <v>335</v>
      </c>
      <c r="D78" s="87" t="s">
        <v>368</v>
      </c>
      <c r="E78" s="19" t="s">
        <v>347</v>
      </c>
      <c r="F78" s="27" t="s">
        <v>271</v>
      </c>
      <c r="G78" s="100">
        <v>3628.505</v>
      </c>
      <c r="H78" s="122">
        <v>3619.26583</v>
      </c>
      <c r="I78" s="100">
        <f t="shared" si="8"/>
        <v>9.239170000000286</v>
      </c>
      <c r="J78" s="26">
        <f t="shared" si="7"/>
        <v>99.7453725432375</v>
      </c>
      <c r="K78" s="70" t="e">
        <f>H78/#REF!*100</f>
        <v>#REF!</v>
      </c>
    </row>
    <row r="79" spans="1:11" s="16" customFormat="1" ht="30">
      <c r="A79" s="15"/>
      <c r="B79" s="146">
        <v>59</v>
      </c>
      <c r="C79" s="27" t="s">
        <v>335</v>
      </c>
      <c r="D79" s="87" t="s">
        <v>369</v>
      </c>
      <c r="E79" s="19" t="s">
        <v>347</v>
      </c>
      <c r="F79" s="27" t="s">
        <v>126</v>
      </c>
      <c r="G79" s="100">
        <v>675</v>
      </c>
      <c r="H79" s="100"/>
      <c r="I79" s="100">
        <f t="shared" si="8"/>
        <v>675</v>
      </c>
      <c r="J79" s="26">
        <f t="shared" si="7"/>
        <v>0</v>
      </c>
      <c r="K79" s="70"/>
    </row>
    <row r="80" spans="1:11" s="16" customFormat="1" ht="30">
      <c r="A80" s="15"/>
      <c r="B80" s="146">
        <v>60</v>
      </c>
      <c r="C80" s="27" t="s">
        <v>335</v>
      </c>
      <c r="D80" s="87" t="s">
        <v>145</v>
      </c>
      <c r="E80" s="19" t="s">
        <v>146</v>
      </c>
      <c r="F80" s="27" t="s">
        <v>126</v>
      </c>
      <c r="G80" s="100">
        <v>3469.35</v>
      </c>
      <c r="H80" s="100">
        <v>3469.35</v>
      </c>
      <c r="I80" s="100">
        <f t="shared" si="8"/>
        <v>0</v>
      </c>
      <c r="J80" s="26">
        <f t="shared" si="7"/>
        <v>100</v>
      </c>
      <c r="K80" s="70" t="e">
        <f>H80/#REF!*100</f>
        <v>#REF!</v>
      </c>
    </row>
    <row r="81" spans="1:11" s="16" customFormat="1" ht="30">
      <c r="A81" s="15"/>
      <c r="B81" s="146">
        <v>61</v>
      </c>
      <c r="C81" s="27" t="s">
        <v>335</v>
      </c>
      <c r="D81" s="87" t="s">
        <v>147</v>
      </c>
      <c r="E81" s="19" t="s">
        <v>190</v>
      </c>
      <c r="F81" s="27" t="s">
        <v>126</v>
      </c>
      <c r="G81" s="100">
        <v>92564.07</v>
      </c>
      <c r="H81" s="100">
        <v>92564.07</v>
      </c>
      <c r="I81" s="100">
        <f t="shared" si="8"/>
        <v>0</v>
      </c>
      <c r="J81" s="26">
        <f t="shared" si="7"/>
        <v>100</v>
      </c>
      <c r="K81" s="70" t="e">
        <f>H81/#REF!*100</f>
        <v>#REF!</v>
      </c>
    </row>
    <row r="82" spans="1:11" s="16" customFormat="1" ht="30">
      <c r="A82" s="15"/>
      <c r="B82" s="146">
        <v>62</v>
      </c>
      <c r="C82" s="27" t="s">
        <v>335</v>
      </c>
      <c r="D82" s="116" t="s">
        <v>370</v>
      </c>
      <c r="E82" s="117" t="s">
        <v>371</v>
      </c>
      <c r="F82" s="27" t="s">
        <v>126</v>
      </c>
      <c r="G82" s="100">
        <v>768.2</v>
      </c>
      <c r="H82" s="100">
        <v>768.2</v>
      </c>
      <c r="I82" s="100">
        <f aca="true" t="shared" si="9" ref="I82:I88">G82-H82</f>
        <v>0</v>
      </c>
      <c r="J82" s="26">
        <f aca="true" t="shared" si="10" ref="J82:J88">H82/G82*100</f>
        <v>100</v>
      </c>
      <c r="K82" s="70"/>
    </row>
    <row r="83" spans="1:11" s="16" customFormat="1" ht="30">
      <c r="A83" s="15"/>
      <c r="B83" s="146">
        <v>63</v>
      </c>
      <c r="C83" s="27" t="s">
        <v>335</v>
      </c>
      <c r="D83" s="116" t="s">
        <v>372</v>
      </c>
      <c r="E83" s="117" t="s">
        <v>373</v>
      </c>
      <c r="F83" s="27" t="s">
        <v>126</v>
      </c>
      <c r="G83" s="100">
        <v>5700</v>
      </c>
      <c r="H83" s="100">
        <v>5700</v>
      </c>
      <c r="I83" s="100">
        <f t="shared" si="9"/>
        <v>0</v>
      </c>
      <c r="J83" s="26">
        <f t="shared" si="10"/>
        <v>100</v>
      </c>
      <c r="K83" s="70"/>
    </row>
    <row r="84" spans="1:11" s="16" customFormat="1" ht="30">
      <c r="A84" s="15"/>
      <c r="B84" s="146">
        <v>64</v>
      </c>
      <c r="C84" s="27" t="s">
        <v>335</v>
      </c>
      <c r="D84" s="116" t="s">
        <v>374</v>
      </c>
      <c r="E84" s="117" t="s">
        <v>375</v>
      </c>
      <c r="F84" s="27" t="s">
        <v>126</v>
      </c>
      <c r="G84" s="100">
        <v>7416.8</v>
      </c>
      <c r="H84" s="100">
        <v>7416.8</v>
      </c>
      <c r="I84" s="100">
        <f t="shared" si="9"/>
        <v>0</v>
      </c>
      <c r="J84" s="26">
        <f t="shared" si="10"/>
        <v>100</v>
      </c>
      <c r="K84" s="70"/>
    </row>
    <row r="85" spans="1:11" s="16" customFormat="1" ht="30">
      <c r="A85" s="15"/>
      <c r="B85" s="146">
        <v>65</v>
      </c>
      <c r="C85" s="27" t="s">
        <v>335</v>
      </c>
      <c r="D85" s="116" t="s">
        <v>376</v>
      </c>
      <c r="E85" s="117" t="s">
        <v>377</v>
      </c>
      <c r="F85" s="27" t="s">
        <v>126</v>
      </c>
      <c r="G85" s="100">
        <v>4433</v>
      </c>
      <c r="H85" s="100">
        <v>4433</v>
      </c>
      <c r="I85" s="100">
        <f t="shared" si="9"/>
        <v>0</v>
      </c>
      <c r="J85" s="26">
        <f t="shared" si="10"/>
        <v>100</v>
      </c>
      <c r="K85" s="70"/>
    </row>
    <row r="86" spans="1:11" s="16" customFormat="1" ht="30">
      <c r="A86" s="15"/>
      <c r="B86" s="146">
        <v>66</v>
      </c>
      <c r="C86" s="27" t="s">
        <v>335</v>
      </c>
      <c r="D86" s="116" t="s">
        <v>378</v>
      </c>
      <c r="E86" s="117" t="s">
        <v>379</v>
      </c>
      <c r="F86" s="27" t="s">
        <v>126</v>
      </c>
      <c r="G86" s="100">
        <v>4150</v>
      </c>
      <c r="H86" s="100">
        <v>4150</v>
      </c>
      <c r="I86" s="100">
        <f t="shared" si="9"/>
        <v>0</v>
      </c>
      <c r="J86" s="26">
        <f t="shared" si="10"/>
        <v>100</v>
      </c>
      <c r="K86" s="70"/>
    </row>
    <row r="87" spans="1:11" s="16" customFormat="1" ht="30">
      <c r="A87" s="15"/>
      <c r="B87" s="146">
        <v>67</v>
      </c>
      <c r="C87" s="27" t="s">
        <v>335</v>
      </c>
      <c r="D87" s="116" t="s">
        <v>380</v>
      </c>
      <c r="E87" s="117" t="s">
        <v>381</v>
      </c>
      <c r="F87" s="27" t="s">
        <v>126</v>
      </c>
      <c r="G87" s="100">
        <v>4005</v>
      </c>
      <c r="H87" s="100">
        <v>4005</v>
      </c>
      <c r="I87" s="100">
        <f t="shared" si="9"/>
        <v>0</v>
      </c>
      <c r="J87" s="26">
        <f t="shared" si="10"/>
        <v>100</v>
      </c>
      <c r="K87" s="70"/>
    </row>
    <row r="88" spans="1:11" s="16" customFormat="1" ht="30">
      <c r="A88" s="15"/>
      <c r="B88" s="146">
        <v>68</v>
      </c>
      <c r="C88" s="27" t="s">
        <v>335</v>
      </c>
      <c r="D88" s="116" t="s">
        <v>382</v>
      </c>
      <c r="E88" s="117" t="s">
        <v>383</v>
      </c>
      <c r="F88" s="27" t="s">
        <v>126</v>
      </c>
      <c r="G88" s="100">
        <v>11600</v>
      </c>
      <c r="H88" s="100">
        <v>11600</v>
      </c>
      <c r="I88" s="100">
        <f t="shared" si="9"/>
        <v>0</v>
      </c>
      <c r="J88" s="26">
        <f t="shared" si="10"/>
        <v>100</v>
      </c>
      <c r="K88" s="70"/>
    </row>
    <row r="89" spans="1:11" s="8" customFormat="1" ht="21.75" customHeight="1">
      <c r="A89" s="7"/>
      <c r="B89" s="145">
        <v>69</v>
      </c>
      <c r="C89" s="27" t="s">
        <v>335</v>
      </c>
      <c r="D89" s="87" t="s">
        <v>96</v>
      </c>
      <c r="E89" s="19" t="s">
        <v>347</v>
      </c>
      <c r="F89" s="27" t="s">
        <v>336</v>
      </c>
      <c r="G89" s="100">
        <v>1741.16384</v>
      </c>
      <c r="H89" s="100">
        <v>1002.2821</v>
      </c>
      <c r="I89" s="100">
        <f>G89-H89</f>
        <v>738.8817399999999</v>
      </c>
      <c r="J89" s="26">
        <f aca="true" t="shared" si="11" ref="J89:J99">H89/G89*100</f>
        <v>57.56391655824876</v>
      </c>
      <c r="K89" s="70" t="e">
        <f>H89/#REF!*100</f>
        <v>#REF!</v>
      </c>
    </row>
    <row r="90" spans="1:11" s="12" customFormat="1" ht="26.25" customHeight="1">
      <c r="A90" s="11"/>
      <c r="B90" s="145">
        <v>70</v>
      </c>
      <c r="C90" s="27" t="s">
        <v>335</v>
      </c>
      <c r="D90" s="87" t="s">
        <v>447</v>
      </c>
      <c r="E90" s="19" t="s">
        <v>347</v>
      </c>
      <c r="F90" s="27" t="s">
        <v>336</v>
      </c>
      <c r="G90" s="100">
        <v>2100</v>
      </c>
      <c r="H90" s="100">
        <v>2100</v>
      </c>
      <c r="I90" s="100">
        <f>G90-H90</f>
        <v>0</v>
      </c>
      <c r="J90" s="26">
        <f t="shared" si="11"/>
        <v>100</v>
      </c>
      <c r="K90" s="70" t="e">
        <f>H90/#REF!*100</f>
        <v>#REF!</v>
      </c>
    </row>
    <row r="91" spans="1:11" s="12" customFormat="1" ht="45">
      <c r="A91" s="11"/>
      <c r="B91" s="145">
        <v>71</v>
      </c>
      <c r="C91" s="27" t="s">
        <v>335</v>
      </c>
      <c r="D91" s="80" t="s">
        <v>449</v>
      </c>
      <c r="E91" s="19" t="s">
        <v>144</v>
      </c>
      <c r="F91" s="27" t="s">
        <v>95</v>
      </c>
      <c r="G91" s="100">
        <v>1600</v>
      </c>
      <c r="H91" s="122">
        <v>1392.80082</v>
      </c>
      <c r="I91" s="100">
        <f>G91-H91</f>
        <v>207.19918000000007</v>
      </c>
      <c r="J91" s="26">
        <f t="shared" si="11"/>
        <v>87.05005125</v>
      </c>
      <c r="K91" s="70" t="e">
        <f>H91/#REF!*100</f>
        <v>#REF!</v>
      </c>
    </row>
    <row r="92" spans="2:11" ht="22.5" customHeight="1">
      <c r="B92" s="147">
        <v>72</v>
      </c>
      <c r="C92" s="24" t="s">
        <v>287</v>
      </c>
      <c r="D92" s="83" t="s">
        <v>258</v>
      </c>
      <c r="E92" s="17"/>
      <c r="F92" s="17"/>
      <c r="G92" s="104">
        <f>G93+G107</f>
        <v>886508.24104</v>
      </c>
      <c r="H92" s="104">
        <f>H93+H107</f>
        <v>721956.62423</v>
      </c>
      <c r="I92" s="104">
        <f>I93+I107</f>
        <v>164551.61681</v>
      </c>
      <c r="J92" s="23">
        <f t="shared" si="11"/>
        <v>81.4382304425103</v>
      </c>
      <c r="K92" s="78" t="e">
        <f>H92/#REF!*100</f>
        <v>#REF!</v>
      </c>
    </row>
    <row r="93" spans="2:11" ht="24" customHeight="1">
      <c r="B93" s="148">
        <v>73</v>
      </c>
      <c r="C93" s="67" t="s">
        <v>288</v>
      </c>
      <c r="D93" s="84" t="s">
        <v>257</v>
      </c>
      <c r="E93" s="85"/>
      <c r="F93" s="85"/>
      <c r="G93" s="128">
        <f>G94+G95+G96+G97+G98+G99+G100+G101+G102+G103+G104+G105+G106</f>
        <v>227168.49853999997</v>
      </c>
      <c r="H93" s="128">
        <f>H94+H95+H96+H97+H98+H99+H100+H101+H102+H103+H104+H105+H106</f>
        <v>169991.42932</v>
      </c>
      <c r="I93" s="128">
        <f>I94+I95+I96+I97+I98+I99+I100+I101+I102+I103+I104+I105+I106</f>
        <v>57177.06922</v>
      </c>
      <c r="J93" s="56">
        <f t="shared" si="11"/>
        <v>74.8305466702144</v>
      </c>
      <c r="K93" s="76" t="e">
        <f>H93/#REF!*100</f>
        <v>#REF!</v>
      </c>
    </row>
    <row r="94" spans="2:11" ht="45">
      <c r="B94" s="145">
        <v>74</v>
      </c>
      <c r="C94" s="27" t="s">
        <v>288</v>
      </c>
      <c r="D94" s="87" t="s">
        <v>450</v>
      </c>
      <c r="E94" s="19" t="s">
        <v>451</v>
      </c>
      <c r="F94" s="19">
        <v>214</v>
      </c>
      <c r="G94" s="100">
        <v>32949.79075</v>
      </c>
      <c r="H94" s="120">
        <v>21279.45877</v>
      </c>
      <c r="I94" s="100">
        <f aca="true" t="shared" si="12" ref="I94:I106">G94-H94</f>
        <v>11670.331979999999</v>
      </c>
      <c r="J94" s="26">
        <f t="shared" si="11"/>
        <v>64.5814686091747</v>
      </c>
      <c r="K94" s="70" t="e">
        <f>H94/#REF!*100</f>
        <v>#REF!</v>
      </c>
    </row>
    <row r="95" spans="2:11" ht="46.5" customHeight="1">
      <c r="B95" s="145">
        <v>75</v>
      </c>
      <c r="C95" s="27" t="s">
        <v>288</v>
      </c>
      <c r="D95" s="87" t="s">
        <v>452</v>
      </c>
      <c r="E95" s="19" t="s">
        <v>453</v>
      </c>
      <c r="F95" s="19">
        <v>214</v>
      </c>
      <c r="G95" s="100">
        <v>115129</v>
      </c>
      <c r="H95" s="100">
        <v>92857.97679</v>
      </c>
      <c r="I95" s="100">
        <f t="shared" si="12"/>
        <v>22271.02321</v>
      </c>
      <c r="J95" s="26">
        <f t="shared" si="11"/>
        <v>80.65559224000903</v>
      </c>
      <c r="K95" s="70" t="e">
        <f>H95/#REF!*100</f>
        <v>#REF!</v>
      </c>
    </row>
    <row r="96" spans="2:11" ht="30">
      <c r="B96" s="145">
        <v>76</v>
      </c>
      <c r="C96" s="27" t="s">
        <v>288</v>
      </c>
      <c r="D96" s="80" t="s">
        <v>128</v>
      </c>
      <c r="E96" s="19" t="s">
        <v>454</v>
      </c>
      <c r="F96" s="19">
        <v>214</v>
      </c>
      <c r="G96" s="100">
        <v>0.54979</v>
      </c>
      <c r="H96" s="104"/>
      <c r="I96" s="100">
        <f t="shared" si="12"/>
        <v>0.54979</v>
      </c>
      <c r="J96" s="26">
        <f t="shared" si="11"/>
        <v>0</v>
      </c>
      <c r="K96" s="70" t="e">
        <f>H96/#REF!*100</f>
        <v>#REF!</v>
      </c>
    </row>
    <row r="97" spans="2:11" ht="15">
      <c r="B97" s="145">
        <v>77</v>
      </c>
      <c r="C97" s="27" t="s">
        <v>288</v>
      </c>
      <c r="D97" s="80" t="s">
        <v>365</v>
      </c>
      <c r="E97" s="19" t="s">
        <v>384</v>
      </c>
      <c r="F97" s="19">
        <v>214</v>
      </c>
      <c r="G97" s="100">
        <v>48576</v>
      </c>
      <c r="H97" s="100">
        <v>39824.35847</v>
      </c>
      <c r="I97" s="100">
        <f t="shared" si="12"/>
        <v>8751.64153</v>
      </c>
      <c r="J97" s="26">
        <f t="shared" si="11"/>
        <v>81.98361015727932</v>
      </c>
      <c r="K97" s="70"/>
    </row>
    <row r="98" spans="2:11" ht="45">
      <c r="B98" s="145">
        <v>78</v>
      </c>
      <c r="C98" s="27" t="s">
        <v>288</v>
      </c>
      <c r="D98" s="80" t="s">
        <v>385</v>
      </c>
      <c r="E98" s="19">
        <v>3500016</v>
      </c>
      <c r="F98" s="19">
        <v>979</v>
      </c>
      <c r="G98" s="100">
        <v>6700</v>
      </c>
      <c r="H98" s="104"/>
      <c r="I98" s="100">
        <f t="shared" si="12"/>
        <v>6700</v>
      </c>
      <c r="J98" s="26">
        <f t="shared" si="11"/>
        <v>0</v>
      </c>
      <c r="K98" s="70"/>
    </row>
    <row r="99" spans="2:11" ht="60">
      <c r="B99" s="145">
        <v>79</v>
      </c>
      <c r="C99" s="27" t="s">
        <v>288</v>
      </c>
      <c r="D99" s="80" t="s">
        <v>386</v>
      </c>
      <c r="E99" s="19">
        <v>3500017</v>
      </c>
      <c r="F99" s="19">
        <v>979</v>
      </c>
      <c r="G99" s="100">
        <v>67</v>
      </c>
      <c r="H99" s="104"/>
      <c r="I99" s="100">
        <f t="shared" si="12"/>
        <v>67</v>
      </c>
      <c r="J99" s="26">
        <f t="shared" si="11"/>
        <v>0</v>
      </c>
      <c r="K99" s="70"/>
    </row>
    <row r="100" spans="2:11" ht="33" customHeight="1">
      <c r="B100" s="145">
        <v>80</v>
      </c>
      <c r="C100" s="27" t="s">
        <v>288</v>
      </c>
      <c r="D100" s="80" t="s">
        <v>455</v>
      </c>
      <c r="E100" s="19" t="s">
        <v>348</v>
      </c>
      <c r="F100" s="19">
        <v>410</v>
      </c>
      <c r="G100" s="100">
        <v>1335</v>
      </c>
      <c r="H100" s="120">
        <v>850.87015</v>
      </c>
      <c r="I100" s="100">
        <f t="shared" si="12"/>
        <v>484.12985000000003</v>
      </c>
      <c r="J100" s="26">
        <f aca="true" t="shared" si="13" ref="J100:J105">H100/G100*100</f>
        <v>63.73559176029963</v>
      </c>
      <c r="K100" s="70" t="e">
        <f>H100/#REF!*100</f>
        <v>#REF!</v>
      </c>
    </row>
    <row r="101" spans="2:11" ht="30">
      <c r="B101" s="145">
        <v>81</v>
      </c>
      <c r="C101" s="27" t="s">
        <v>288</v>
      </c>
      <c r="D101" s="87" t="s">
        <v>456</v>
      </c>
      <c r="E101" s="19" t="s">
        <v>348</v>
      </c>
      <c r="F101" s="19">
        <v>410</v>
      </c>
      <c r="G101" s="100">
        <v>40.828</v>
      </c>
      <c r="H101" s="100">
        <v>40.828</v>
      </c>
      <c r="I101" s="100">
        <f t="shared" si="12"/>
        <v>0</v>
      </c>
      <c r="J101" s="26">
        <f t="shared" si="13"/>
        <v>100</v>
      </c>
      <c r="K101" s="70" t="e">
        <f>H101/#REF!*100</f>
        <v>#REF!</v>
      </c>
    </row>
    <row r="102" spans="2:12" ht="60.75" customHeight="1">
      <c r="B102" s="145">
        <v>82</v>
      </c>
      <c r="C102" s="6" t="s">
        <v>288</v>
      </c>
      <c r="D102" s="80" t="s">
        <v>204</v>
      </c>
      <c r="E102" s="19" t="s">
        <v>205</v>
      </c>
      <c r="F102" s="19">
        <v>688</v>
      </c>
      <c r="G102" s="100">
        <v>6412</v>
      </c>
      <c r="H102" s="100">
        <v>5463.53714</v>
      </c>
      <c r="I102" s="100">
        <f t="shared" si="12"/>
        <v>948.4628599999996</v>
      </c>
      <c r="J102" s="26">
        <f t="shared" si="13"/>
        <v>85.20800280723644</v>
      </c>
      <c r="K102" s="70" t="e">
        <f>H102/#REF!*100</f>
        <v>#REF!</v>
      </c>
      <c r="L102" s="108"/>
    </row>
    <row r="103" spans="2:12" ht="53.25" customHeight="1">
      <c r="B103" s="145">
        <v>83</v>
      </c>
      <c r="C103" s="6" t="s">
        <v>288</v>
      </c>
      <c r="D103" s="80" t="s">
        <v>210</v>
      </c>
      <c r="E103" s="19" t="s">
        <v>211</v>
      </c>
      <c r="F103" s="19">
        <v>688</v>
      </c>
      <c r="G103" s="100">
        <v>65</v>
      </c>
      <c r="H103" s="100">
        <v>65</v>
      </c>
      <c r="I103" s="100">
        <f t="shared" si="12"/>
        <v>0</v>
      </c>
      <c r="J103" s="26">
        <f t="shared" si="13"/>
        <v>100</v>
      </c>
      <c r="K103" s="70" t="e">
        <f>H103/#REF!*100</f>
        <v>#REF!</v>
      </c>
      <c r="L103" s="108"/>
    </row>
    <row r="104" spans="2:12" ht="57.75" customHeight="1">
      <c r="B104" s="145">
        <v>84</v>
      </c>
      <c r="C104" s="27" t="s">
        <v>288</v>
      </c>
      <c r="D104" s="80" t="s">
        <v>387</v>
      </c>
      <c r="E104" s="19" t="s">
        <v>388</v>
      </c>
      <c r="F104" s="19">
        <v>688</v>
      </c>
      <c r="G104" s="100">
        <v>6183.1</v>
      </c>
      <c r="H104" s="100"/>
      <c r="I104" s="100">
        <f t="shared" si="12"/>
        <v>6183.1</v>
      </c>
      <c r="J104" s="26">
        <f t="shared" si="13"/>
        <v>0</v>
      </c>
      <c r="K104" s="70"/>
      <c r="L104" s="118"/>
    </row>
    <row r="105" spans="2:12" ht="60" customHeight="1">
      <c r="B105" s="145">
        <v>85</v>
      </c>
      <c r="C105" s="27" t="s">
        <v>288</v>
      </c>
      <c r="D105" s="80" t="s">
        <v>199</v>
      </c>
      <c r="E105" s="19" t="s">
        <v>389</v>
      </c>
      <c r="F105" s="19">
        <v>688</v>
      </c>
      <c r="G105" s="100">
        <v>61.83</v>
      </c>
      <c r="H105" s="100"/>
      <c r="I105" s="100">
        <f t="shared" si="12"/>
        <v>61.83</v>
      </c>
      <c r="J105" s="26">
        <f t="shared" si="13"/>
        <v>0</v>
      </c>
      <c r="K105" s="70"/>
      <c r="L105" s="118"/>
    </row>
    <row r="106" spans="2:11" ht="57" customHeight="1">
      <c r="B106" s="145">
        <v>86</v>
      </c>
      <c r="C106" s="27" t="s">
        <v>288</v>
      </c>
      <c r="D106" s="87" t="s">
        <v>466</v>
      </c>
      <c r="E106" s="19" t="s">
        <v>127</v>
      </c>
      <c r="F106" s="27" t="s">
        <v>99</v>
      </c>
      <c r="G106" s="100">
        <v>9648.4</v>
      </c>
      <c r="H106" s="100">
        <v>9609.4</v>
      </c>
      <c r="I106" s="100">
        <f t="shared" si="12"/>
        <v>39</v>
      </c>
      <c r="J106" s="26">
        <f aca="true" t="shared" si="14" ref="J106:J139">H106/G106*100</f>
        <v>99.59578790265743</v>
      </c>
      <c r="K106" s="70" t="e">
        <f>H106/#REF!*100</f>
        <v>#REF!</v>
      </c>
    </row>
    <row r="107" spans="2:11" s="3" customFormat="1" ht="27.75" customHeight="1">
      <c r="B107" s="146">
        <v>87</v>
      </c>
      <c r="C107" s="67" t="s">
        <v>289</v>
      </c>
      <c r="D107" s="84" t="s">
        <v>251</v>
      </c>
      <c r="E107" s="85"/>
      <c r="F107" s="85"/>
      <c r="G107" s="119">
        <f>G108+G109+G110+G111+G112+G120+G127+G137+G138+G113+G139+G140+G141+G143+G131+G132+G114+G116+G117+G121+G122+G123+G124+G125+G133+G134+G135+G136+G126+G142+G118+G119+G115+G128+G129+G130</f>
        <v>659339.7425</v>
      </c>
      <c r="H107" s="119">
        <f>H108+H109+H110+H111+H112+H120+H127+H137+H138+H113+H139+H140+H141+H143+H131+H132+H114+H116+H117+H121+H122+H123+H124+H125+H133+H134+H135+H136+H126+H142+H118+H119+H115+H128+H129+H130</f>
        <v>551965.19491</v>
      </c>
      <c r="I107" s="119">
        <f>I108+I109+I110+I111+I112+I120+I127+I137+I138+I113+I139+I140+I141+I143+I131+I132+I114+I116+I117+I121+I122+I123+I124+I125+I133+I134+I135+I136+I126+I142+I118+I119+I115+I128+I129+I130</f>
        <v>107374.54759000002</v>
      </c>
      <c r="J107" s="56">
        <f t="shared" si="14"/>
        <v>83.7148376369865</v>
      </c>
      <c r="K107" s="76" t="e">
        <f>H107/#REF!*100</f>
        <v>#REF!</v>
      </c>
    </row>
    <row r="108" spans="2:11" s="3" customFormat="1" ht="48" customHeight="1">
      <c r="B108" s="146">
        <v>88</v>
      </c>
      <c r="C108" s="27" t="s">
        <v>289</v>
      </c>
      <c r="D108" s="87" t="s">
        <v>450</v>
      </c>
      <c r="E108" s="19" t="s">
        <v>459</v>
      </c>
      <c r="F108" s="19">
        <v>411</v>
      </c>
      <c r="G108" s="100">
        <v>110525.4275</v>
      </c>
      <c r="H108" s="120">
        <v>84287.35314</v>
      </c>
      <c r="I108" s="100">
        <f aca="true" t="shared" si="15" ref="I108:I139">G108-H108</f>
        <v>26238.07436</v>
      </c>
      <c r="J108" s="26">
        <f t="shared" si="14"/>
        <v>76.26059907345756</v>
      </c>
      <c r="K108" s="70" t="e">
        <f>H108/#REF!*100</f>
        <v>#REF!</v>
      </c>
    </row>
    <row r="109" spans="2:11" s="3" customFormat="1" ht="45">
      <c r="B109" s="146">
        <v>89</v>
      </c>
      <c r="C109" s="27" t="s">
        <v>289</v>
      </c>
      <c r="D109" s="87" t="s">
        <v>460</v>
      </c>
      <c r="E109" s="19" t="s">
        <v>461</v>
      </c>
      <c r="F109" s="19">
        <v>411</v>
      </c>
      <c r="G109" s="100">
        <v>95459.2</v>
      </c>
      <c r="H109" s="100">
        <v>51721.26856</v>
      </c>
      <c r="I109" s="100">
        <f t="shared" si="15"/>
        <v>43737.93144</v>
      </c>
      <c r="J109" s="26">
        <f t="shared" si="14"/>
        <v>54.18154411518219</v>
      </c>
      <c r="K109" s="70" t="e">
        <f>H109/#REF!*100</f>
        <v>#REF!</v>
      </c>
    </row>
    <row r="110" spans="2:11" s="3" customFormat="1" ht="48.75" customHeight="1">
      <c r="B110" s="146">
        <v>90</v>
      </c>
      <c r="C110" s="6" t="s">
        <v>289</v>
      </c>
      <c r="D110" s="110" t="s">
        <v>216</v>
      </c>
      <c r="E110" s="5" t="s">
        <v>462</v>
      </c>
      <c r="F110" s="5">
        <v>411</v>
      </c>
      <c r="G110" s="100">
        <v>0.00077</v>
      </c>
      <c r="H110" s="100">
        <v>0</v>
      </c>
      <c r="I110" s="100">
        <f t="shared" si="15"/>
        <v>0.00077</v>
      </c>
      <c r="J110" s="26">
        <f t="shared" si="14"/>
        <v>0</v>
      </c>
      <c r="K110" s="70" t="e">
        <f>H110/#REF!*100</f>
        <v>#REF!</v>
      </c>
    </row>
    <row r="111" spans="2:11" s="3" customFormat="1" ht="97.5" customHeight="1">
      <c r="B111" s="146">
        <v>91</v>
      </c>
      <c r="C111" s="6" t="s">
        <v>289</v>
      </c>
      <c r="D111" s="111" t="s">
        <v>212</v>
      </c>
      <c r="E111" s="5" t="s">
        <v>213</v>
      </c>
      <c r="F111" s="6" t="s">
        <v>436</v>
      </c>
      <c r="G111" s="100">
        <v>60</v>
      </c>
      <c r="H111" s="100">
        <v>59.991</v>
      </c>
      <c r="I111" s="100">
        <f t="shared" si="15"/>
        <v>0.009000000000000341</v>
      </c>
      <c r="J111" s="26">
        <f t="shared" si="14"/>
        <v>99.985</v>
      </c>
      <c r="K111" s="70" t="e">
        <f>H111/#REF!*100</f>
        <v>#REF!</v>
      </c>
    </row>
    <row r="112" spans="2:11" s="3" customFormat="1" ht="47.25">
      <c r="B112" s="146">
        <v>92</v>
      </c>
      <c r="C112" s="6" t="s">
        <v>289</v>
      </c>
      <c r="D112" s="110" t="s">
        <v>214</v>
      </c>
      <c r="E112" s="5" t="s">
        <v>215</v>
      </c>
      <c r="F112" s="6" t="s">
        <v>436</v>
      </c>
      <c r="G112" s="100">
        <v>400</v>
      </c>
      <c r="H112" s="100">
        <v>270.70872</v>
      </c>
      <c r="I112" s="100">
        <f t="shared" si="15"/>
        <v>129.29127999999997</v>
      </c>
      <c r="J112" s="26">
        <f t="shared" si="14"/>
        <v>67.67718</v>
      </c>
      <c r="K112" s="70" t="e">
        <f>H112/#REF!*100</f>
        <v>#REF!</v>
      </c>
    </row>
    <row r="113" spans="2:11" s="3" customFormat="1" ht="45">
      <c r="B113" s="146">
        <v>93</v>
      </c>
      <c r="C113" s="27" t="s">
        <v>289</v>
      </c>
      <c r="D113" s="87" t="s">
        <v>450</v>
      </c>
      <c r="E113" s="19" t="s">
        <v>467</v>
      </c>
      <c r="F113" s="19">
        <v>412</v>
      </c>
      <c r="G113" s="100">
        <v>12376.16368</v>
      </c>
      <c r="H113" s="124">
        <v>11193.25767</v>
      </c>
      <c r="I113" s="100">
        <f t="shared" si="15"/>
        <v>1182.9060099999988</v>
      </c>
      <c r="J113" s="26">
        <f t="shared" si="14"/>
        <v>90.44206233381038</v>
      </c>
      <c r="K113" s="70" t="e">
        <f>H113/#REF!*100</f>
        <v>#REF!</v>
      </c>
    </row>
    <row r="114" spans="2:11" s="3" customFormat="1" ht="45">
      <c r="B114" s="146">
        <v>94</v>
      </c>
      <c r="C114" s="27" t="s">
        <v>289</v>
      </c>
      <c r="D114" s="87" t="s">
        <v>450</v>
      </c>
      <c r="E114" s="19" t="s">
        <v>467</v>
      </c>
      <c r="F114" s="19">
        <v>809</v>
      </c>
      <c r="G114" s="100">
        <v>2425.63819</v>
      </c>
      <c r="H114" s="100">
        <v>2425.63819</v>
      </c>
      <c r="I114" s="100">
        <f t="shared" si="15"/>
        <v>0</v>
      </c>
      <c r="J114" s="26">
        <f t="shared" si="14"/>
        <v>100</v>
      </c>
      <c r="K114" s="70" t="e">
        <f>H114/#REF!*100</f>
        <v>#REF!</v>
      </c>
    </row>
    <row r="115" spans="2:11" s="3" customFormat="1" ht="47.25">
      <c r="B115" s="146">
        <v>95</v>
      </c>
      <c r="C115" s="6" t="s">
        <v>289</v>
      </c>
      <c r="D115" s="107" t="s">
        <v>390</v>
      </c>
      <c r="E115" s="5" t="s">
        <v>103</v>
      </c>
      <c r="F115" s="5">
        <v>197</v>
      </c>
      <c r="G115" s="100">
        <v>191</v>
      </c>
      <c r="H115" s="124"/>
      <c r="I115" s="100">
        <f>G115-H115</f>
        <v>191</v>
      </c>
      <c r="J115" s="26">
        <f>H115/G115*100</f>
        <v>0</v>
      </c>
      <c r="K115" s="70"/>
    </row>
    <row r="116" spans="2:11" s="3" customFormat="1" ht="60">
      <c r="B116" s="146">
        <v>96</v>
      </c>
      <c r="C116" s="27" t="s">
        <v>289</v>
      </c>
      <c r="D116" s="87" t="s">
        <v>487</v>
      </c>
      <c r="E116" s="19" t="s">
        <v>485</v>
      </c>
      <c r="F116" s="19">
        <v>411</v>
      </c>
      <c r="G116" s="100">
        <v>4840</v>
      </c>
      <c r="H116" s="124">
        <v>4840</v>
      </c>
      <c r="I116" s="100">
        <f t="shared" si="15"/>
        <v>0</v>
      </c>
      <c r="J116" s="26">
        <f t="shared" si="14"/>
        <v>100</v>
      </c>
      <c r="K116" s="70" t="e">
        <f>H116/#REF!*100</f>
        <v>#REF!</v>
      </c>
    </row>
    <row r="117" spans="2:11" s="3" customFormat="1" ht="60">
      <c r="B117" s="146">
        <v>97</v>
      </c>
      <c r="C117" s="27" t="s">
        <v>289</v>
      </c>
      <c r="D117" s="87" t="s">
        <v>488</v>
      </c>
      <c r="E117" s="19" t="s">
        <v>486</v>
      </c>
      <c r="F117" s="19">
        <v>411</v>
      </c>
      <c r="G117" s="100">
        <v>50</v>
      </c>
      <c r="H117" s="124">
        <v>50</v>
      </c>
      <c r="I117" s="100">
        <f t="shared" si="15"/>
        <v>0</v>
      </c>
      <c r="J117" s="26">
        <f t="shared" si="14"/>
        <v>100</v>
      </c>
      <c r="K117" s="70" t="e">
        <f>H117/#REF!*100</f>
        <v>#REF!</v>
      </c>
    </row>
    <row r="118" spans="2:11" s="3" customFormat="1" ht="30">
      <c r="B118" s="146">
        <v>98</v>
      </c>
      <c r="C118" s="27" t="s">
        <v>289</v>
      </c>
      <c r="D118" s="87" t="s">
        <v>391</v>
      </c>
      <c r="E118" s="19" t="s">
        <v>349</v>
      </c>
      <c r="F118" s="19">
        <v>411</v>
      </c>
      <c r="G118" s="100">
        <v>675</v>
      </c>
      <c r="H118" s="124"/>
      <c r="I118" s="100">
        <f t="shared" si="15"/>
        <v>675</v>
      </c>
      <c r="J118" s="26">
        <f t="shared" si="14"/>
        <v>0</v>
      </c>
      <c r="K118" s="70"/>
    </row>
    <row r="119" spans="2:11" s="3" customFormat="1" ht="60">
      <c r="B119" s="146">
        <v>99</v>
      </c>
      <c r="C119" s="27" t="s">
        <v>289</v>
      </c>
      <c r="D119" s="87" t="s">
        <v>392</v>
      </c>
      <c r="E119" s="19" t="s">
        <v>349</v>
      </c>
      <c r="F119" s="19">
        <v>411</v>
      </c>
      <c r="G119" s="100">
        <v>573.4</v>
      </c>
      <c r="H119" s="124"/>
      <c r="I119" s="100">
        <f t="shared" si="15"/>
        <v>573.4</v>
      </c>
      <c r="J119" s="26">
        <f t="shared" si="14"/>
        <v>0</v>
      </c>
      <c r="K119" s="70"/>
    </row>
    <row r="120" spans="2:11" s="3" customFormat="1" ht="30" customHeight="1">
      <c r="B120" s="146">
        <v>100</v>
      </c>
      <c r="C120" s="27" t="s">
        <v>289</v>
      </c>
      <c r="D120" s="87" t="s">
        <v>463</v>
      </c>
      <c r="E120" s="19" t="s">
        <v>489</v>
      </c>
      <c r="F120" s="19">
        <v>412</v>
      </c>
      <c r="G120" s="100">
        <v>21904.84874</v>
      </c>
      <c r="H120" s="124">
        <v>21861.75311</v>
      </c>
      <c r="I120" s="100">
        <f t="shared" si="15"/>
        <v>43.0956299999998</v>
      </c>
      <c r="J120" s="26">
        <f t="shared" si="14"/>
        <v>99.80325986035547</v>
      </c>
      <c r="K120" s="70" t="e">
        <f>H120/#REF!*100</f>
        <v>#REF!</v>
      </c>
    </row>
    <row r="121" spans="2:11" s="3" customFormat="1" ht="30" customHeight="1">
      <c r="B121" s="146">
        <v>101</v>
      </c>
      <c r="C121" s="27" t="s">
        <v>289</v>
      </c>
      <c r="D121" s="87" t="s">
        <v>490</v>
      </c>
      <c r="E121" s="19" t="s">
        <v>489</v>
      </c>
      <c r="F121" s="19">
        <v>806</v>
      </c>
      <c r="G121" s="100">
        <v>18800</v>
      </c>
      <c r="H121" s="124">
        <v>18629.86208</v>
      </c>
      <c r="I121" s="100">
        <f t="shared" si="15"/>
        <v>170.13792000000103</v>
      </c>
      <c r="J121" s="26">
        <f t="shared" si="14"/>
        <v>99.09501106382979</v>
      </c>
      <c r="K121" s="70" t="e">
        <f>H121/#REF!*100</f>
        <v>#REF!</v>
      </c>
    </row>
    <row r="122" spans="2:11" s="3" customFormat="1" ht="30" customHeight="1">
      <c r="B122" s="146">
        <v>102</v>
      </c>
      <c r="C122" s="27" t="s">
        <v>289</v>
      </c>
      <c r="D122" s="87" t="s">
        <v>491</v>
      </c>
      <c r="E122" s="19" t="s">
        <v>489</v>
      </c>
      <c r="F122" s="19">
        <v>807</v>
      </c>
      <c r="G122" s="100">
        <v>71940</v>
      </c>
      <c r="H122" s="124">
        <v>71939.91699</v>
      </c>
      <c r="I122" s="100">
        <f t="shared" si="15"/>
        <v>0.08301000000210479</v>
      </c>
      <c r="J122" s="26">
        <f t="shared" si="14"/>
        <v>99.99988461217681</v>
      </c>
      <c r="K122" s="70" t="e">
        <f>H122/#REF!*100</f>
        <v>#REF!</v>
      </c>
    </row>
    <row r="123" spans="2:11" s="3" customFormat="1" ht="30" customHeight="1">
      <c r="B123" s="146">
        <v>103</v>
      </c>
      <c r="C123" s="27" t="s">
        <v>289</v>
      </c>
      <c r="D123" s="87" t="s">
        <v>492</v>
      </c>
      <c r="E123" s="19" t="s">
        <v>489</v>
      </c>
      <c r="F123" s="19">
        <v>808</v>
      </c>
      <c r="G123" s="100">
        <v>16700</v>
      </c>
      <c r="H123" s="124">
        <v>16700</v>
      </c>
      <c r="I123" s="100">
        <f t="shared" si="15"/>
        <v>0</v>
      </c>
      <c r="J123" s="26">
        <f t="shared" si="14"/>
        <v>100</v>
      </c>
      <c r="K123" s="70" t="e">
        <f>H123/#REF!*100</f>
        <v>#REF!</v>
      </c>
    </row>
    <row r="124" spans="2:11" s="3" customFormat="1" ht="30" customHeight="1">
      <c r="B124" s="146">
        <v>104</v>
      </c>
      <c r="C124" s="27" t="s">
        <v>289</v>
      </c>
      <c r="D124" s="87" t="s">
        <v>493</v>
      </c>
      <c r="E124" s="19" t="s">
        <v>489</v>
      </c>
      <c r="F124" s="19">
        <v>809</v>
      </c>
      <c r="G124" s="100">
        <v>5600</v>
      </c>
      <c r="H124" s="124">
        <v>5600</v>
      </c>
      <c r="I124" s="100">
        <f t="shared" si="15"/>
        <v>0</v>
      </c>
      <c r="J124" s="26">
        <f t="shared" si="14"/>
        <v>100</v>
      </c>
      <c r="K124" s="70" t="e">
        <f>H124/#REF!*100</f>
        <v>#REF!</v>
      </c>
    </row>
    <row r="125" spans="2:11" s="3" customFormat="1" ht="30" customHeight="1">
      <c r="B125" s="146">
        <v>105</v>
      </c>
      <c r="C125" s="27" t="s">
        <v>289</v>
      </c>
      <c r="D125" s="33" t="s">
        <v>152</v>
      </c>
      <c r="E125" s="19" t="s">
        <v>151</v>
      </c>
      <c r="F125" s="19">
        <v>412</v>
      </c>
      <c r="G125" s="100">
        <v>1800</v>
      </c>
      <c r="H125" s="124">
        <v>1799.5</v>
      </c>
      <c r="I125" s="100">
        <f t="shared" si="15"/>
        <v>0.5</v>
      </c>
      <c r="J125" s="26">
        <f t="shared" si="14"/>
        <v>99.97222222222221</v>
      </c>
      <c r="K125" s="70" t="e">
        <f>H125/#REF!*100</f>
        <v>#REF!</v>
      </c>
    </row>
    <row r="126" spans="2:12" s="3" customFormat="1" ht="43.5" customHeight="1">
      <c r="B126" s="146">
        <v>106</v>
      </c>
      <c r="C126" s="6" t="s">
        <v>289</v>
      </c>
      <c r="D126" s="87" t="s">
        <v>200</v>
      </c>
      <c r="E126" s="19" t="s">
        <v>201</v>
      </c>
      <c r="F126" s="19">
        <v>412</v>
      </c>
      <c r="G126" s="100">
        <v>1806.7</v>
      </c>
      <c r="H126" s="124">
        <v>1806.306</v>
      </c>
      <c r="I126" s="100">
        <f t="shared" si="15"/>
        <v>0.39400000000000546</v>
      </c>
      <c r="J126" s="26">
        <f t="shared" si="14"/>
        <v>99.9781922842752</v>
      </c>
      <c r="K126" s="70" t="e">
        <f>H126/#REF!*100</f>
        <v>#REF!</v>
      </c>
      <c r="L126" s="106"/>
    </row>
    <row r="127" spans="2:11" s="3" customFormat="1" ht="36" customHeight="1">
      <c r="B127" s="146">
        <v>107</v>
      </c>
      <c r="C127" s="27" t="s">
        <v>289</v>
      </c>
      <c r="D127" s="33" t="s">
        <v>365</v>
      </c>
      <c r="E127" s="19" t="s">
        <v>349</v>
      </c>
      <c r="F127" s="27" t="s">
        <v>436</v>
      </c>
      <c r="G127" s="100">
        <v>23150.54362</v>
      </c>
      <c r="H127" s="124">
        <v>6102.57666</v>
      </c>
      <c r="I127" s="100">
        <f t="shared" si="15"/>
        <v>17047.96696</v>
      </c>
      <c r="J127" s="26">
        <f t="shared" si="14"/>
        <v>26.36040328110446</v>
      </c>
      <c r="K127" s="70" t="e">
        <f>H127/#REF!*100</f>
        <v>#REF!</v>
      </c>
    </row>
    <row r="128" spans="2:11" s="3" customFormat="1" ht="29.25" customHeight="1">
      <c r="B128" s="146">
        <v>108</v>
      </c>
      <c r="C128" s="6" t="s">
        <v>289</v>
      </c>
      <c r="D128" s="87" t="s">
        <v>365</v>
      </c>
      <c r="E128" s="19" t="s">
        <v>489</v>
      </c>
      <c r="F128" s="19">
        <v>412</v>
      </c>
      <c r="G128" s="100">
        <v>190</v>
      </c>
      <c r="H128" s="124">
        <v>190</v>
      </c>
      <c r="I128" s="100">
        <f t="shared" si="15"/>
        <v>0</v>
      </c>
      <c r="J128" s="26">
        <f t="shared" si="14"/>
        <v>100</v>
      </c>
      <c r="K128" s="70"/>
    </row>
    <row r="129" spans="2:11" s="3" customFormat="1" ht="27" customHeight="1">
      <c r="B129" s="146">
        <v>109</v>
      </c>
      <c r="C129" s="6" t="s">
        <v>289</v>
      </c>
      <c r="D129" s="87" t="s">
        <v>365</v>
      </c>
      <c r="E129" s="19" t="s">
        <v>489</v>
      </c>
      <c r="F129" s="19">
        <v>806</v>
      </c>
      <c r="G129" s="100">
        <v>5000</v>
      </c>
      <c r="H129" s="124">
        <v>1500</v>
      </c>
      <c r="I129" s="100">
        <f>G129-H129</f>
        <v>3500</v>
      </c>
      <c r="J129" s="26">
        <f>H129/G129*100</f>
        <v>30</v>
      </c>
      <c r="K129" s="70"/>
    </row>
    <row r="130" spans="2:11" s="3" customFormat="1" ht="27" customHeight="1">
      <c r="B130" s="146">
        <v>110</v>
      </c>
      <c r="C130" s="6" t="s">
        <v>289</v>
      </c>
      <c r="D130" s="87" t="s">
        <v>365</v>
      </c>
      <c r="E130" s="19" t="s">
        <v>489</v>
      </c>
      <c r="F130" s="19">
        <v>807</v>
      </c>
      <c r="G130" s="100">
        <v>1500</v>
      </c>
      <c r="H130" s="124"/>
      <c r="I130" s="100">
        <f>G130-H130</f>
        <v>1500</v>
      </c>
      <c r="J130" s="26">
        <f>H130/G130*100</f>
        <v>0</v>
      </c>
      <c r="K130" s="70"/>
    </row>
    <row r="131" spans="1:11" s="8" customFormat="1" ht="42.75" customHeight="1">
      <c r="A131" s="7"/>
      <c r="B131" s="145">
        <v>111</v>
      </c>
      <c r="C131" s="27" t="s">
        <v>289</v>
      </c>
      <c r="D131" s="87" t="s">
        <v>460</v>
      </c>
      <c r="E131" s="19" t="s">
        <v>150</v>
      </c>
      <c r="F131" s="19">
        <v>412</v>
      </c>
      <c r="G131" s="100">
        <v>23687</v>
      </c>
      <c r="H131" s="100">
        <v>15973.93299</v>
      </c>
      <c r="I131" s="100">
        <f t="shared" si="15"/>
        <v>7713.067010000001</v>
      </c>
      <c r="J131" s="26">
        <f t="shared" si="14"/>
        <v>67.43755220162959</v>
      </c>
      <c r="K131" s="70" t="e">
        <f>H131/#REF!*100</f>
        <v>#REF!</v>
      </c>
    </row>
    <row r="132" spans="1:11" s="8" customFormat="1" ht="44.25" customHeight="1">
      <c r="A132" s="7"/>
      <c r="B132" s="145">
        <v>112</v>
      </c>
      <c r="C132" s="27" t="s">
        <v>289</v>
      </c>
      <c r="D132" s="87" t="s">
        <v>460</v>
      </c>
      <c r="E132" s="19" t="s">
        <v>151</v>
      </c>
      <c r="F132" s="19">
        <v>809</v>
      </c>
      <c r="G132" s="100">
        <v>7935</v>
      </c>
      <c r="H132" s="129">
        <v>7869.28173</v>
      </c>
      <c r="I132" s="100">
        <f t="shared" si="15"/>
        <v>65.7182700000003</v>
      </c>
      <c r="J132" s="26">
        <f t="shared" si="14"/>
        <v>99.17179243856332</v>
      </c>
      <c r="K132" s="70" t="e">
        <f>H132/#REF!*100</f>
        <v>#REF!</v>
      </c>
    </row>
    <row r="133" spans="2:11" s="36" customFormat="1" ht="46.5" customHeight="1">
      <c r="B133" s="145">
        <v>113</v>
      </c>
      <c r="C133" s="27" t="s">
        <v>289</v>
      </c>
      <c r="D133" s="87" t="s">
        <v>460</v>
      </c>
      <c r="E133" s="19" t="s">
        <v>151</v>
      </c>
      <c r="F133" s="19">
        <v>806</v>
      </c>
      <c r="G133" s="100">
        <v>5000</v>
      </c>
      <c r="H133" s="130">
        <v>4559.3088</v>
      </c>
      <c r="I133" s="100">
        <f t="shared" si="15"/>
        <v>440.6912000000002</v>
      </c>
      <c r="J133" s="26">
        <f t="shared" si="14"/>
        <v>91.186176</v>
      </c>
      <c r="K133" s="70" t="e">
        <f>H133/#REF!*100</f>
        <v>#REF!</v>
      </c>
    </row>
    <row r="134" spans="2:11" s="36" customFormat="1" ht="45" customHeight="1">
      <c r="B134" s="145">
        <v>114</v>
      </c>
      <c r="C134" s="27" t="s">
        <v>289</v>
      </c>
      <c r="D134" s="87" t="s">
        <v>460</v>
      </c>
      <c r="E134" s="19" t="s">
        <v>151</v>
      </c>
      <c r="F134" s="19">
        <v>807</v>
      </c>
      <c r="G134" s="100">
        <v>31372</v>
      </c>
      <c r="H134" s="130">
        <v>27814.25927</v>
      </c>
      <c r="I134" s="100">
        <f t="shared" si="15"/>
        <v>3557.7407300000013</v>
      </c>
      <c r="J134" s="26">
        <f t="shared" si="14"/>
        <v>88.65950296442688</v>
      </c>
      <c r="K134" s="70" t="e">
        <f>H134/#REF!*100</f>
        <v>#REF!</v>
      </c>
    </row>
    <row r="135" spans="2:11" s="36" customFormat="1" ht="42" customHeight="1">
      <c r="B135" s="145">
        <v>115</v>
      </c>
      <c r="C135" s="27" t="s">
        <v>289</v>
      </c>
      <c r="D135" s="33" t="s">
        <v>153</v>
      </c>
      <c r="E135" s="19" t="s">
        <v>151</v>
      </c>
      <c r="F135" s="19">
        <v>806</v>
      </c>
      <c r="G135" s="100">
        <v>2600</v>
      </c>
      <c r="H135" s="130">
        <v>2000</v>
      </c>
      <c r="I135" s="100">
        <f t="shared" si="15"/>
        <v>600</v>
      </c>
      <c r="J135" s="26">
        <f t="shared" si="14"/>
        <v>76.92307692307693</v>
      </c>
      <c r="K135" s="70" t="e">
        <f>H135/#REF!*100</f>
        <v>#REF!</v>
      </c>
    </row>
    <row r="136" spans="2:11" s="36" customFormat="1" ht="42" customHeight="1">
      <c r="B136" s="145">
        <v>116</v>
      </c>
      <c r="C136" s="27" t="s">
        <v>289</v>
      </c>
      <c r="D136" s="33" t="s">
        <v>153</v>
      </c>
      <c r="E136" s="19" t="s">
        <v>151</v>
      </c>
      <c r="F136" s="19">
        <v>412</v>
      </c>
      <c r="G136" s="100">
        <v>900</v>
      </c>
      <c r="H136" s="130">
        <v>895</v>
      </c>
      <c r="I136" s="100">
        <f t="shared" si="15"/>
        <v>5</v>
      </c>
      <c r="J136" s="26">
        <f t="shared" si="14"/>
        <v>99.44444444444444</v>
      </c>
      <c r="K136" s="70" t="e">
        <f>H136/#REF!*100</f>
        <v>#REF!</v>
      </c>
    </row>
    <row r="137" spans="2:11" ht="59.25" customHeight="1">
      <c r="B137" s="145">
        <v>117</v>
      </c>
      <c r="C137" s="27" t="s">
        <v>289</v>
      </c>
      <c r="D137" s="80" t="s">
        <v>494</v>
      </c>
      <c r="E137" s="19" t="s">
        <v>464</v>
      </c>
      <c r="F137" s="27" t="s">
        <v>396</v>
      </c>
      <c r="G137" s="100">
        <v>230</v>
      </c>
      <c r="H137" s="100">
        <v>230</v>
      </c>
      <c r="I137" s="100">
        <f t="shared" si="15"/>
        <v>0</v>
      </c>
      <c r="J137" s="26">
        <f t="shared" si="14"/>
        <v>100</v>
      </c>
      <c r="K137" s="70" t="e">
        <f>H137/#REF!*100</f>
        <v>#REF!</v>
      </c>
    </row>
    <row r="138" spans="2:11" ht="59.25" customHeight="1">
      <c r="B138" s="145">
        <v>118</v>
      </c>
      <c r="C138" s="27" t="s">
        <v>289</v>
      </c>
      <c r="D138" s="80" t="s">
        <v>495</v>
      </c>
      <c r="E138" s="19" t="s">
        <v>102</v>
      </c>
      <c r="F138" s="27" t="s">
        <v>396</v>
      </c>
      <c r="G138" s="100">
        <v>902</v>
      </c>
      <c r="H138" s="100">
        <v>902</v>
      </c>
      <c r="I138" s="100">
        <f t="shared" si="15"/>
        <v>0</v>
      </c>
      <c r="J138" s="26">
        <f t="shared" si="14"/>
        <v>100</v>
      </c>
      <c r="K138" s="70" t="e">
        <f>H138/#REF!*100</f>
        <v>#REF!</v>
      </c>
    </row>
    <row r="139" spans="2:11" ht="66" customHeight="1">
      <c r="B139" s="145">
        <v>119</v>
      </c>
      <c r="C139" s="27" t="s">
        <v>289</v>
      </c>
      <c r="D139" s="87" t="s">
        <v>149</v>
      </c>
      <c r="E139" s="19" t="s">
        <v>465</v>
      </c>
      <c r="F139" s="27" t="s">
        <v>415</v>
      </c>
      <c r="G139" s="100">
        <v>70781</v>
      </c>
      <c r="H139" s="120">
        <v>70781</v>
      </c>
      <c r="I139" s="100">
        <f t="shared" si="15"/>
        <v>0</v>
      </c>
      <c r="J139" s="26">
        <f t="shared" si="14"/>
        <v>100</v>
      </c>
      <c r="K139" s="70" t="e">
        <f>H139/#REF!*100</f>
        <v>#REF!</v>
      </c>
    </row>
    <row r="140" spans="2:11" s="3" customFormat="1" ht="0.75" customHeight="1" hidden="1">
      <c r="B140" s="146"/>
      <c r="C140" s="27" t="s">
        <v>289</v>
      </c>
      <c r="D140" s="87" t="s">
        <v>416</v>
      </c>
      <c r="E140" s="19" t="s">
        <v>349</v>
      </c>
      <c r="F140" s="27" t="s">
        <v>396</v>
      </c>
      <c r="G140" s="100"/>
      <c r="H140" s="100"/>
      <c r="I140" s="100"/>
      <c r="J140" s="26"/>
      <c r="K140" s="70" t="e">
        <f>H140/#REF!*100</f>
        <v>#REF!</v>
      </c>
    </row>
    <row r="141" spans="2:11" ht="30" hidden="1">
      <c r="B141" s="145"/>
      <c r="C141" s="34" t="s">
        <v>289</v>
      </c>
      <c r="D141" s="88" t="s">
        <v>417</v>
      </c>
      <c r="E141" s="31" t="s">
        <v>349</v>
      </c>
      <c r="F141" s="34" t="s">
        <v>396</v>
      </c>
      <c r="G141" s="124"/>
      <c r="H141" s="124"/>
      <c r="I141" s="124"/>
      <c r="J141" s="32"/>
      <c r="K141" s="89" t="e">
        <f>H141/#REF!*100</f>
        <v>#REF!</v>
      </c>
    </row>
    <row r="142" spans="2:12" ht="154.5" customHeight="1">
      <c r="B142" s="145">
        <v>120</v>
      </c>
      <c r="C142" s="6" t="s">
        <v>289</v>
      </c>
      <c r="D142" s="109" t="s">
        <v>202</v>
      </c>
      <c r="E142" s="5" t="s">
        <v>203</v>
      </c>
      <c r="F142" s="6" t="s">
        <v>415</v>
      </c>
      <c r="G142" s="100">
        <v>50369.49</v>
      </c>
      <c r="H142" s="100">
        <v>50369.49</v>
      </c>
      <c r="I142" s="100">
        <f>G142-H142</f>
        <v>0</v>
      </c>
      <c r="J142" s="26">
        <f aca="true" t="shared" si="16" ref="J142:J150">H142/G142*100</f>
        <v>100</v>
      </c>
      <c r="K142" s="70" t="e">
        <f>H142/#REF!*100</f>
        <v>#REF!</v>
      </c>
      <c r="L142" s="108"/>
    </row>
    <row r="143" spans="2:11" ht="191.25" customHeight="1">
      <c r="B143" s="145">
        <v>121</v>
      </c>
      <c r="C143" s="27" t="s">
        <v>289</v>
      </c>
      <c r="D143" s="49" t="s">
        <v>130</v>
      </c>
      <c r="E143" s="19" t="s">
        <v>97</v>
      </c>
      <c r="F143" s="27" t="s">
        <v>415</v>
      </c>
      <c r="G143" s="100">
        <v>69595.33</v>
      </c>
      <c r="H143" s="100">
        <v>69592.79</v>
      </c>
      <c r="I143" s="100">
        <f>G143-H143</f>
        <v>2.540000000008149</v>
      </c>
      <c r="J143" s="26">
        <f t="shared" si="16"/>
        <v>99.99635032982816</v>
      </c>
      <c r="K143" s="70" t="e">
        <f>H143/#REF!*100</f>
        <v>#REF!</v>
      </c>
    </row>
    <row r="144" spans="2:11" ht="24" customHeight="1">
      <c r="B144" s="147">
        <v>122</v>
      </c>
      <c r="C144" s="24" t="s">
        <v>409</v>
      </c>
      <c r="D144" s="91" t="s">
        <v>410</v>
      </c>
      <c r="E144" s="17"/>
      <c r="F144" s="17"/>
      <c r="G144" s="104">
        <f>+G146</f>
        <v>1729.93072</v>
      </c>
      <c r="H144" s="104">
        <f>+H146</f>
        <v>1729.92734</v>
      </c>
      <c r="I144" s="104">
        <f>+I146</f>
        <v>0.00338000000010652</v>
      </c>
      <c r="J144" s="23">
        <f t="shared" si="16"/>
        <v>99.99980461645308</v>
      </c>
      <c r="K144" s="78" t="e">
        <f>H144/#REF!*100</f>
        <v>#REF!</v>
      </c>
    </row>
    <row r="145" spans="2:11" ht="33.75" customHeight="1">
      <c r="B145" s="148">
        <v>123</v>
      </c>
      <c r="C145" s="67" t="s">
        <v>437</v>
      </c>
      <c r="D145" s="84" t="s">
        <v>438</v>
      </c>
      <c r="E145" s="85"/>
      <c r="F145" s="85"/>
      <c r="G145" s="119">
        <f>G146</f>
        <v>1729.93072</v>
      </c>
      <c r="H145" s="119">
        <f>H146</f>
        <v>1729.92734</v>
      </c>
      <c r="I145" s="119">
        <f>I146</f>
        <v>0.00338000000010652</v>
      </c>
      <c r="J145" s="26">
        <f t="shared" si="16"/>
        <v>99.99980461645308</v>
      </c>
      <c r="K145" s="70" t="e">
        <f>H145/#REF!*100</f>
        <v>#REF!</v>
      </c>
    </row>
    <row r="146" spans="2:11" ht="72" customHeight="1">
      <c r="B146" s="145">
        <v>124</v>
      </c>
      <c r="C146" s="27" t="s">
        <v>437</v>
      </c>
      <c r="D146" s="80" t="s">
        <v>131</v>
      </c>
      <c r="E146" s="19" t="s">
        <v>439</v>
      </c>
      <c r="F146" s="19">
        <v>443</v>
      </c>
      <c r="G146" s="100">
        <v>1729.93072</v>
      </c>
      <c r="H146" s="100">
        <v>1729.92734</v>
      </c>
      <c r="I146" s="100">
        <f>G146-H146</f>
        <v>0.00338000000010652</v>
      </c>
      <c r="J146" s="26">
        <f t="shared" si="16"/>
        <v>99.99980461645308</v>
      </c>
      <c r="K146" s="70" t="e">
        <f>H146/#REF!*100</f>
        <v>#REF!</v>
      </c>
    </row>
    <row r="147" spans="2:11" ht="32.25" customHeight="1">
      <c r="B147" s="145">
        <v>125</v>
      </c>
      <c r="C147" s="24" t="s">
        <v>290</v>
      </c>
      <c r="D147" s="83" t="s">
        <v>252</v>
      </c>
      <c r="E147" s="17"/>
      <c r="F147" s="17"/>
      <c r="G147" s="104">
        <f>G148+G157+G191+G194</f>
        <v>915078.0907399999</v>
      </c>
      <c r="H147" s="104">
        <f>H148+H157+H191+H194</f>
        <v>899305.842402952</v>
      </c>
      <c r="I147" s="104">
        <f>I148+I157+I191+I194</f>
        <v>15772.248337047979</v>
      </c>
      <c r="J147" s="23">
        <f t="shared" si="16"/>
        <v>98.27640411275793</v>
      </c>
      <c r="K147" s="78" t="e">
        <f>H147/#REF!*100</f>
        <v>#REF!</v>
      </c>
    </row>
    <row r="148" spans="2:11" ht="22.5" customHeight="1">
      <c r="B148" s="145">
        <v>126</v>
      </c>
      <c r="C148" s="67" t="s">
        <v>291</v>
      </c>
      <c r="D148" s="84" t="s">
        <v>259</v>
      </c>
      <c r="E148" s="85"/>
      <c r="F148" s="85"/>
      <c r="G148" s="119">
        <f>G149+G152+G153+G156+G151+G150+G155+G154</f>
        <v>375193.18941999995</v>
      </c>
      <c r="H148" s="119">
        <f>H149+H152+H153+H156+H151+H150+H155+H154</f>
        <v>365931.18164</v>
      </c>
      <c r="I148" s="119">
        <f>I149+I152+I153+I156+I151+I150+I155+I154</f>
        <v>9262.007779999967</v>
      </c>
      <c r="J148" s="26">
        <f t="shared" si="16"/>
        <v>97.53140301018848</v>
      </c>
      <c r="K148" s="70" t="e">
        <f>H148/#REF!*100</f>
        <v>#REF!</v>
      </c>
    </row>
    <row r="149" spans="2:11" s="3" customFormat="1" ht="27" customHeight="1">
      <c r="B149" s="146">
        <v>127</v>
      </c>
      <c r="C149" s="27" t="s">
        <v>291</v>
      </c>
      <c r="D149" s="80" t="s">
        <v>132</v>
      </c>
      <c r="E149" s="19" t="s">
        <v>362</v>
      </c>
      <c r="F149" s="19" t="s">
        <v>271</v>
      </c>
      <c r="G149" s="100">
        <v>326206.32128</v>
      </c>
      <c r="H149" s="100">
        <v>324471.80582</v>
      </c>
      <c r="I149" s="100">
        <f aca="true" t="shared" si="17" ref="I149:I156">G149-H149</f>
        <v>1734.515459999966</v>
      </c>
      <c r="J149" s="26">
        <f t="shared" si="16"/>
        <v>99.46827656398752</v>
      </c>
      <c r="K149" s="70" t="e">
        <f>H149/#REF!*100</f>
        <v>#REF!</v>
      </c>
    </row>
    <row r="150" spans="2:12" ht="112.5" customHeight="1">
      <c r="B150" s="145">
        <v>128</v>
      </c>
      <c r="C150" s="27" t="s">
        <v>291</v>
      </c>
      <c r="D150" s="49" t="s">
        <v>133</v>
      </c>
      <c r="E150" s="19" t="s">
        <v>441</v>
      </c>
      <c r="F150" s="19">
        <v>327</v>
      </c>
      <c r="G150" s="100">
        <v>1813</v>
      </c>
      <c r="H150" s="100">
        <v>1713.69552</v>
      </c>
      <c r="I150" s="100">
        <f t="shared" si="17"/>
        <v>99.30448000000001</v>
      </c>
      <c r="J150" s="26">
        <f t="shared" si="16"/>
        <v>94.52264313292885</v>
      </c>
      <c r="K150" s="70" t="e">
        <f>H150/#REF!*100</f>
        <v>#REF!</v>
      </c>
      <c r="L150" s="105"/>
    </row>
    <row r="151" spans="2:11" s="3" customFormat="1" ht="2.25" customHeight="1" hidden="1">
      <c r="B151" s="146"/>
      <c r="C151" s="30" t="s">
        <v>291</v>
      </c>
      <c r="D151" s="13" t="s">
        <v>440</v>
      </c>
      <c r="E151" s="19" t="s">
        <v>134</v>
      </c>
      <c r="F151" s="19" t="s">
        <v>271</v>
      </c>
      <c r="G151" s="100">
        <v>0</v>
      </c>
      <c r="H151" s="100"/>
      <c r="I151" s="100">
        <f t="shared" si="17"/>
        <v>0</v>
      </c>
      <c r="J151" s="26"/>
      <c r="K151" s="70" t="e">
        <f>H151/#REF!*100</f>
        <v>#REF!</v>
      </c>
    </row>
    <row r="152" spans="2:11" ht="42.75" customHeight="1">
      <c r="B152" s="145">
        <v>129</v>
      </c>
      <c r="C152" s="27" t="s">
        <v>291</v>
      </c>
      <c r="D152" s="80" t="s">
        <v>154</v>
      </c>
      <c r="E152" s="19" t="s">
        <v>135</v>
      </c>
      <c r="F152" s="19">
        <v>327</v>
      </c>
      <c r="G152" s="100">
        <v>5402</v>
      </c>
      <c r="H152" s="100">
        <v>5401.93761</v>
      </c>
      <c r="I152" s="100">
        <f t="shared" si="17"/>
        <v>0.06239000000005035</v>
      </c>
      <c r="J152" s="26">
        <f aca="true" t="shared" si="18" ref="J152:J158">H152/G152*100</f>
        <v>99.99884505738615</v>
      </c>
      <c r="K152" s="70" t="e">
        <f>H152/#REF!*100</f>
        <v>#REF!</v>
      </c>
    </row>
    <row r="153" spans="2:11" ht="42" customHeight="1">
      <c r="B153" s="145">
        <v>130</v>
      </c>
      <c r="C153" s="27" t="s">
        <v>291</v>
      </c>
      <c r="D153" s="87" t="s">
        <v>155</v>
      </c>
      <c r="E153" s="19" t="s">
        <v>136</v>
      </c>
      <c r="F153" s="19">
        <v>327</v>
      </c>
      <c r="G153" s="100">
        <v>2000</v>
      </c>
      <c r="H153" s="100">
        <v>0</v>
      </c>
      <c r="I153" s="100">
        <f t="shared" si="17"/>
        <v>2000</v>
      </c>
      <c r="J153" s="26">
        <f t="shared" si="18"/>
        <v>0</v>
      </c>
      <c r="K153" s="70" t="e">
        <f>H153/#REF!*100</f>
        <v>#REF!</v>
      </c>
    </row>
    <row r="154" spans="2:11" ht="29.25" customHeight="1">
      <c r="B154" s="145">
        <v>131</v>
      </c>
      <c r="C154" s="27" t="s">
        <v>291</v>
      </c>
      <c r="D154" s="87" t="s">
        <v>365</v>
      </c>
      <c r="E154" s="19" t="s">
        <v>362</v>
      </c>
      <c r="F154" s="19" t="s">
        <v>271</v>
      </c>
      <c r="G154" s="100">
        <v>5921.86814</v>
      </c>
      <c r="H154" s="100">
        <v>5862.17094</v>
      </c>
      <c r="I154" s="100">
        <f t="shared" si="17"/>
        <v>59.69719999999961</v>
      </c>
      <c r="J154" s="26">
        <f t="shared" si="18"/>
        <v>98.99191946546787</v>
      </c>
      <c r="K154" s="70"/>
    </row>
    <row r="155" spans="2:11" ht="47.25" customHeight="1">
      <c r="B155" s="145">
        <v>132</v>
      </c>
      <c r="C155" s="27" t="s">
        <v>291</v>
      </c>
      <c r="D155" s="87" t="s">
        <v>460</v>
      </c>
      <c r="E155" s="19" t="s">
        <v>135</v>
      </c>
      <c r="F155" s="19">
        <v>327</v>
      </c>
      <c r="G155" s="100">
        <v>29350</v>
      </c>
      <c r="H155" s="120">
        <v>28481.57175</v>
      </c>
      <c r="I155" s="100">
        <f t="shared" si="17"/>
        <v>868.4282500000008</v>
      </c>
      <c r="J155" s="26">
        <f t="shared" si="18"/>
        <v>97.04113032367972</v>
      </c>
      <c r="K155" s="70" t="e">
        <f>H155/#REF!*100</f>
        <v>#REF!</v>
      </c>
    </row>
    <row r="156" spans="2:11" ht="43.5" customHeight="1">
      <c r="B156" s="145">
        <v>133</v>
      </c>
      <c r="C156" s="27" t="s">
        <v>291</v>
      </c>
      <c r="D156" s="87" t="s">
        <v>450</v>
      </c>
      <c r="E156" s="19" t="s">
        <v>136</v>
      </c>
      <c r="F156" s="19" t="s">
        <v>271</v>
      </c>
      <c r="G156" s="100">
        <v>4500</v>
      </c>
      <c r="H156" s="100"/>
      <c r="I156" s="100">
        <f t="shared" si="17"/>
        <v>4500</v>
      </c>
      <c r="J156" s="26">
        <f t="shared" si="18"/>
        <v>0</v>
      </c>
      <c r="K156" s="70" t="e">
        <f>H156/#REF!*100</f>
        <v>#REF!</v>
      </c>
    </row>
    <row r="157" spans="2:11" ht="29.25" customHeight="1">
      <c r="B157" s="148">
        <v>134</v>
      </c>
      <c r="C157" s="67" t="s">
        <v>292</v>
      </c>
      <c r="D157" s="86" t="s">
        <v>260</v>
      </c>
      <c r="E157" s="85"/>
      <c r="F157" s="85"/>
      <c r="G157" s="119">
        <f>G158+G181+G183+G184+G186+G173+G188+G189+G187+G170+G190+G171+G182+G185+G172</f>
        <v>484228.22159999993</v>
      </c>
      <c r="H157" s="119">
        <f>H158+H181+H183+H184+H186+H173+H188+H189+H187+H170+H190+H171+H182+H185+H172</f>
        <v>478470.15548295196</v>
      </c>
      <c r="I157" s="119">
        <f>I158+I181+I183+I184+I186+I173+I188+I189+I187+I170+I190+I171+I182+I185+I172</f>
        <v>5758.066117048012</v>
      </c>
      <c r="J157" s="26">
        <f t="shared" si="18"/>
        <v>98.81087762749102</v>
      </c>
      <c r="K157" s="70" t="e">
        <f>H157/#REF!*100</f>
        <v>#REF!</v>
      </c>
    </row>
    <row r="158" spans="2:11" ht="26.25" customHeight="1">
      <c r="B158" s="145">
        <v>135</v>
      </c>
      <c r="C158" s="27" t="s">
        <v>292</v>
      </c>
      <c r="D158" s="87" t="s">
        <v>132</v>
      </c>
      <c r="E158" s="19"/>
      <c r="F158" s="19"/>
      <c r="G158" s="100">
        <f>G160+G161+G164+G174+G176+G177+G162+G163+G159+G175+G166+G167+G178+G180+G179+G165+G168+G169</f>
        <v>398230.02191999997</v>
      </c>
      <c r="H158" s="100">
        <f>H160+H161+H164+H174+H176+H177+H162+H163+H159+H175+H166+H167+H178+H180+H179+H165+H168+H169</f>
        <v>393658.911972952</v>
      </c>
      <c r="I158" s="100">
        <f>I160+I161+I164+I174+I176+I177+I162+I163+I159+I175+I166+I167+I178+I180+I179+I165+I168+I169</f>
        <v>4571.109947048015</v>
      </c>
      <c r="J158" s="26">
        <f t="shared" si="18"/>
        <v>98.85214331028858</v>
      </c>
      <c r="K158" s="70" t="e">
        <f>H158/#REF!*100</f>
        <v>#REF!</v>
      </c>
    </row>
    <row r="159" spans="2:11" ht="30" customHeight="1" hidden="1">
      <c r="B159" s="145"/>
      <c r="C159" s="27" t="s">
        <v>292</v>
      </c>
      <c r="D159" s="87" t="s">
        <v>442</v>
      </c>
      <c r="E159" s="19" t="s">
        <v>443</v>
      </c>
      <c r="F159" s="19">
        <v>327</v>
      </c>
      <c r="G159" s="100"/>
      <c r="H159" s="100"/>
      <c r="I159" s="100"/>
      <c r="J159" s="26"/>
      <c r="K159" s="70" t="e">
        <f>H159/#REF!*100</f>
        <v>#REF!</v>
      </c>
    </row>
    <row r="160" spans="2:11" ht="26.25" customHeight="1">
      <c r="B160" s="145">
        <v>136</v>
      </c>
      <c r="C160" s="27" t="s">
        <v>292</v>
      </c>
      <c r="D160" s="87" t="s">
        <v>261</v>
      </c>
      <c r="E160" s="19" t="s">
        <v>359</v>
      </c>
      <c r="F160" s="19" t="s">
        <v>271</v>
      </c>
      <c r="G160" s="100">
        <v>77382.424</v>
      </c>
      <c r="H160" s="100">
        <v>76851.94494</v>
      </c>
      <c r="I160" s="100">
        <f>G160-H160</f>
        <v>530.4790599999978</v>
      </c>
      <c r="J160" s="26">
        <f aca="true" t="shared" si="19" ref="J160:J165">H160/G160*100</f>
        <v>99.31447086744143</v>
      </c>
      <c r="K160" s="70" t="e">
        <f>H160/#REF!*100</f>
        <v>#REF!</v>
      </c>
    </row>
    <row r="161" spans="2:11" ht="72.75" customHeight="1">
      <c r="B161" s="145">
        <v>137</v>
      </c>
      <c r="C161" s="27" t="s">
        <v>292</v>
      </c>
      <c r="D161" s="87" t="s">
        <v>137</v>
      </c>
      <c r="E161" s="19" t="s">
        <v>140</v>
      </c>
      <c r="F161" s="19">
        <v>623</v>
      </c>
      <c r="G161" s="100">
        <v>7506.97493</v>
      </c>
      <c r="H161" s="100">
        <v>5979.38927</v>
      </c>
      <c r="I161" s="100">
        <f>G161-H161</f>
        <v>1527.5856600000006</v>
      </c>
      <c r="J161" s="26">
        <f t="shared" si="19"/>
        <v>79.65111547268748</v>
      </c>
      <c r="K161" s="70" t="e">
        <f>H161/#REF!*100</f>
        <v>#REF!</v>
      </c>
    </row>
    <row r="162" spans="2:11" ht="145.5" customHeight="1">
      <c r="B162" s="145">
        <v>138</v>
      </c>
      <c r="C162" s="27" t="s">
        <v>292</v>
      </c>
      <c r="D162" s="49" t="s">
        <v>138</v>
      </c>
      <c r="E162" s="19" t="s">
        <v>139</v>
      </c>
      <c r="F162" s="19" t="s">
        <v>271</v>
      </c>
      <c r="G162" s="100">
        <v>189664.66826</v>
      </c>
      <c r="H162" s="100">
        <v>189285.842872952</v>
      </c>
      <c r="I162" s="100">
        <f>G162-H162</f>
        <v>378.8253870480112</v>
      </c>
      <c r="J162" s="26">
        <f t="shared" si="19"/>
        <v>99.80026570550889</v>
      </c>
      <c r="K162" s="70" t="e">
        <f>H162/#REF!*100</f>
        <v>#REF!</v>
      </c>
    </row>
    <row r="163" spans="2:11" ht="90">
      <c r="B163" s="145">
        <v>139</v>
      </c>
      <c r="C163" s="27" t="s">
        <v>292</v>
      </c>
      <c r="D163" s="49" t="s">
        <v>471</v>
      </c>
      <c r="E163" s="19" t="s">
        <v>472</v>
      </c>
      <c r="F163" s="19" t="s">
        <v>271</v>
      </c>
      <c r="G163" s="100">
        <v>1759.07284</v>
      </c>
      <c r="H163" s="100">
        <v>1586.3951</v>
      </c>
      <c r="I163" s="100">
        <f aca="true" t="shared" si="20" ref="I163:I190">G163-H163</f>
        <v>172.67774000000009</v>
      </c>
      <c r="J163" s="26">
        <f t="shared" si="19"/>
        <v>90.18359353442123</v>
      </c>
      <c r="K163" s="70" t="e">
        <f>H163/#REF!*100</f>
        <v>#REF!</v>
      </c>
    </row>
    <row r="164" spans="2:11" ht="29.25" customHeight="1">
      <c r="B164" s="145">
        <v>140</v>
      </c>
      <c r="C164" s="27" t="s">
        <v>292</v>
      </c>
      <c r="D164" s="87" t="s">
        <v>468</v>
      </c>
      <c r="E164" s="19" t="s">
        <v>359</v>
      </c>
      <c r="F164" s="19">
        <v>910</v>
      </c>
      <c r="G164" s="100">
        <v>198.22349</v>
      </c>
      <c r="H164" s="100">
        <v>198.22349</v>
      </c>
      <c r="I164" s="100">
        <f t="shared" si="20"/>
        <v>0</v>
      </c>
      <c r="J164" s="26">
        <f t="shared" si="19"/>
        <v>100</v>
      </c>
      <c r="K164" s="70" t="e">
        <f>H164/#REF!*100</f>
        <v>#REF!</v>
      </c>
    </row>
    <row r="165" spans="2:11" ht="37.5" customHeight="1">
      <c r="B165" s="145">
        <v>141</v>
      </c>
      <c r="C165" s="27" t="s">
        <v>292</v>
      </c>
      <c r="D165" s="87" t="s">
        <v>154</v>
      </c>
      <c r="E165" s="19" t="s">
        <v>475</v>
      </c>
      <c r="F165" s="19">
        <v>327</v>
      </c>
      <c r="G165" s="100">
        <v>3400</v>
      </c>
      <c r="H165" s="100">
        <v>3399.1886</v>
      </c>
      <c r="I165" s="100">
        <f t="shared" si="20"/>
        <v>0.8114000000000487</v>
      </c>
      <c r="J165" s="26">
        <f t="shared" si="19"/>
        <v>99.97613529411764</v>
      </c>
      <c r="K165" s="66" t="e">
        <f>H165/#REF!*100</f>
        <v>#REF!</v>
      </c>
    </row>
    <row r="166" spans="2:11" ht="45" hidden="1">
      <c r="B166" s="145"/>
      <c r="C166" s="27" t="s">
        <v>292</v>
      </c>
      <c r="D166" s="87" t="s">
        <v>473</v>
      </c>
      <c r="E166" s="19" t="s">
        <v>474</v>
      </c>
      <c r="F166" s="19">
        <v>327</v>
      </c>
      <c r="G166" s="100">
        <v>0</v>
      </c>
      <c r="H166" s="100"/>
      <c r="I166" s="100">
        <f t="shared" si="20"/>
        <v>0</v>
      </c>
      <c r="J166" s="26">
        <v>0</v>
      </c>
      <c r="K166" s="66"/>
    </row>
    <row r="167" spans="2:11" ht="45">
      <c r="B167" s="145">
        <v>142</v>
      </c>
      <c r="C167" s="27" t="s">
        <v>292</v>
      </c>
      <c r="D167" s="87" t="s">
        <v>156</v>
      </c>
      <c r="E167" s="19" t="s">
        <v>157</v>
      </c>
      <c r="F167" s="19">
        <v>327</v>
      </c>
      <c r="G167" s="100">
        <v>3060</v>
      </c>
      <c r="H167" s="100">
        <v>3059.99778</v>
      </c>
      <c r="I167" s="100">
        <f t="shared" si="20"/>
        <v>0.002219999999852007</v>
      </c>
      <c r="J167" s="26">
        <f aca="true" t="shared" si="21" ref="J167:J186">H167/G167*100</f>
        <v>99.9999274509804</v>
      </c>
      <c r="K167" s="70" t="e">
        <f>H167/#REF!*100</f>
        <v>#REF!</v>
      </c>
    </row>
    <row r="168" spans="2:11" ht="60">
      <c r="B168" s="145">
        <v>143</v>
      </c>
      <c r="C168" s="27" t="s">
        <v>292</v>
      </c>
      <c r="D168" s="87" t="s">
        <v>217</v>
      </c>
      <c r="E168" s="19" t="s">
        <v>218</v>
      </c>
      <c r="F168" s="19">
        <v>327</v>
      </c>
      <c r="G168" s="100">
        <v>20</v>
      </c>
      <c r="H168" s="100">
        <v>0</v>
      </c>
      <c r="I168" s="100">
        <f t="shared" si="20"/>
        <v>20</v>
      </c>
      <c r="J168" s="26">
        <f t="shared" si="21"/>
        <v>0</v>
      </c>
      <c r="K168" s="70" t="e">
        <f>H168/#REF!*100</f>
        <v>#REF!</v>
      </c>
    </row>
    <row r="169" spans="2:11" ht="39" customHeight="1">
      <c r="B169" s="145">
        <v>144</v>
      </c>
      <c r="C169" s="27" t="s">
        <v>292</v>
      </c>
      <c r="D169" s="87" t="s">
        <v>219</v>
      </c>
      <c r="E169" s="19" t="s">
        <v>220</v>
      </c>
      <c r="F169" s="19">
        <v>434</v>
      </c>
      <c r="G169" s="100">
        <v>450</v>
      </c>
      <c r="H169" s="100">
        <v>450</v>
      </c>
      <c r="I169" s="100">
        <f t="shared" si="20"/>
        <v>0</v>
      </c>
      <c r="J169" s="26">
        <f t="shared" si="21"/>
        <v>100</v>
      </c>
      <c r="K169" s="70" t="e">
        <f>H169/#REF!*100</f>
        <v>#REF!</v>
      </c>
    </row>
    <row r="170" spans="2:11" ht="45">
      <c r="B170" s="145">
        <v>145</v>
      </c>
      <c r="C170" s="27" t="s">
        <v>292</v>
      </c>
      <c r="D170" s="87" t="s">
        <v>460</v>
      </c>
      <c r="E170" s="19" t="s">
        <v>475</v>
      </c>
      <c r="F170" s="19">
        <v>327</v>
      </c>
      <c r="G170" s="100">
        <v>28100</v>
      </c>
      <c r="H170" s="119">
        <v>27774.41354</v>
      </c>
      <c r="I170" s="100">
        <f t="shared" si="20"/>
        <v>325.5864599999986</v>
      </c>
      <c r="J170" s="26">
        <f t="shared" si="21"/>
        <v>98.84132932384342</v>
      </c>
      <c r="K170" s="70" t="e">
        <f>H170/#REF!*100</f>
        <v>#REF!</v>
      </c>
    </row>
    <row r="171" spans="2:11" s="3" customFormat="1" ht="45">
      <c r="B171" s="146">
        <v>146</v>
      </c>
      <c r="C171" s="27" t="s">
        <v>292</v>
      </c>
      <c r="D171" s="87" t="s">
        <v>450</v>
      </c>
      <c r="E171" s="19" t="s">
        <v>476</v>
      </c>
      <c r="F171" s="19">
        <v>327</v>
      </c>
      <c r="G171" s="100">
        <v>341</v>
      </c>
      <c r="H171" s="119">
        <v>341</v>
      </c>
      <c r="I171" s="100">
        <f t="shared" si="20"/>
        <v>0</v>
      </c>
      <c r="J171" s="26">
        <f t="shared" si="21"/>
        <v>100</v>
      </c>
      <c r="K171" s="70" t="e">
        <f>H171/#REF!*100</f>
        <v>#REF!</v>
      </c>
    </row>
    <row r="172" spans="2:11" s="3" customFormat="1" ht="45">
      <c r="B172" s="146">
        <v>147</v>
      </c>
      <c r="C172" s="27" t="s">
        <v>292</v>
      </c>
      <c r="D172" s="80" t="s">
        <v>214</v>
      </c>
      <c r="E172" s="19" t="s">
        <v>221</v>
      </c>
      <c r="F172" s="19">
        <v>327</v>
      </c>
      <c r="G172" s="100">
        <v>50</v>
      </c>
      <c r="H172" s="100">
        <v>48.666</v>
      </c>
      <c r="I172" s="100">
        <f t="shared" si="20"/>
        <v>1.3340000000000032</v>
      </c>
      <c r="J172" s="26">
        <f t="shared" si="21"/>
        <v>97.332</v>
      </c>
      <c r="K172" s="70" t="e">
        <f>H172/#REF!*100</f>
        <v>#REF!</v>
      </c>
    </row>
    <row r="173" spans="2:11" ht="18.75" customHeight="1">
      <c r="B173" s="145">
        <v>148</v>
      </c>
      <c r="C173" s="27" t="s">
        <v>292</v>
      </c>
      <c r="D173" s="87" t="s">
        <v>477</v>
      </c>
      <c r="E173" s="19" t="s">
        <v>359</v>
      </c>
      <c r="F173" s="19" t="s">
        <v>271</v>
      </c>
      <c r="G173" s="100">
        <v>595.39968</v>
      </c>
      <c r="H173" s="119">
        <v>595.39968</v>
      </c>
      <c r="I173" s="100">
        <f t="shared" si="20"/>
        <v>0</v>
      </c>
      <c r="J173" s="26">
        <f t="shared" si="21"/>
        <v>100</v>
      </c>
      <c r="K173" s="70" t="e">
        <f>H173/#REF!*100</f>
        <v>#REF!</v>
      </c>
    </row>
    <row r="174" spans="2:11" ht="21" customHeight="1">
      <c r="B174" s="145">
        <v>149</v>
      </c>
      <c r="C174" s="27" t="s">
        <v>292</v>
      </c>
      <c r="D174" s="87" t="s">
        <v>478</v>
      </c>
      <c r="E174" s="19" t="s">
        <v>360</v>
      </c>
      <c r="F174" s="19" t="s">
        <v>271</v>
      </c>
      <c r="G174" s="100">
        <v>10732.7</v>
      </c>
      <c r="H174" s="124">
        <v>9725.97947</v>
      </c>
      <c r="I174" s="100">
        <f t="shared" si="20"/>
        <v>1006.7205300000005</v>
      </c>
      <c r="J174" s="26">
        <f t="shared" si="21"/>
        <v>90.62006270556337</v>
      </c>
      <c r="K174" s="70" t="e">
        <f>H174/#REF!*100</f>
        <v>#REF!</v>
      </c>
    </row>
    <row r="175" spans="1:11" s="8" customFormat="1" ht="99" customHeight="1">
      <c r="A175" s="7"/>
      <c r="B175" s="145">
        <v>150</v>
      </c>
      <c r="C175" s="27" t="s">
        <v>292</v>
      </c>
      <c r="D175" s="49" t="s">
        <v>479</v>
      </c>
      <c r="E175" s="19" t="s">
        <v>469</v>
      </c>
      <c r="F175" s="19">
        <v>327</v>
      </c>
      <c r="G175" s="100">
        <v>1511.7</v>
      </c>
      <c r="H175" s="100">
        <v>1119.73323</v>
      </c>
      <c r="I175" s="100">
        <f t="shared" si="20"/>
        <v>391.96677</v>
      </c>
      <c r="J175" s="26">
        <f t="shared" si="21"/>
        <v>74.07112720777931</v>
      </c>
      <c r="K175" s="70" t="e">
        <f>H175/#REF!*100</f>
        <v>#REF!</v>
      </c>
    </row>
    <row r="176" spans="1:11" s="8" customFormat="1" ht="32.25" customHeight="1">
      <c r="A176" s="7"/>
      <c r="B176" s="145">
        <v>151</v>
      </c>
      <c r="C176" s="27" t="s">
        <v>292</v>
      </c>
      <c r="D176" s="87" t="s">
        <v>262</v>
      </c>
      <c r="E176" s="19" t="s">
        <v>361</v>
      </c>
      <c r="F176" s="19" t="s">
        <v>271</v>
      </c>
      <c r="G176" s="100">
        <v>91476.5</v>
      </c>
      <c r="H176" s="100">
        <v>90934.96005</v>
      </c>
      <c r="I176" s="100">
        <f t="shared" si="20"/>
        <v>541.5399500000058</v>
      </c>
      <c r="J176" s="26">
        <f t="shared" si="21"/>
        <v>99.40800101665455</v>
      </c>
      <c r="K176" s="70" t="e">
        <f>H176/#REF!*100</f>
        <v>#REF!</v>
      </c>
    </row>
    <row r="177" spans="2:11" ht="26.25" customHeight="1">
      <c r="B177" s="145">
        <v>152</v>
      </c>
      <c r="C177" s="27" t="s">
        <v>292</v>
      </c>
      <c r="D177" s="87" t="s">
        <v>468</v>
      </c>
      <c r="E177" s="19" t="s">
        <v>361</v>
      </c>
      <c r="F177" s="19">
        <v>910</v>
      </c>
      <c r="G177" s="100">
        <v>282.3584</v>
      </c>
      <c r="H177" s="100">
        <v>281.92517</v>
      </c>
      <c r="I177" s="100">
        <f t="shared" si="20"/>
        <v>0.4332300000000373</v>
      </c>
      <c r="J177" s="26">
        <f t="shared" si="21"/>
        <v>99.84656734136472</v>
      </c>
      <c r="K177" s="70" t="e">
        <f>H177/#REF!*100</f>
        <v>#REF!</v>
      </c>
    </row>
    <row r="178" spans="2:11" ht="43.5" customHeight="1">
      <c r="B178" s="145">
        <v>153</v>
      </c>
      <c r="C178" s="27" t="s">
        <v>292</v>
      </c>
      <c r="D178" s="80" t="s">
        <v>154</v>
      </c>
      <c r="E178" s="19" t="s">
        <v>483</v>
      </c>
      <c r="F178" s="19">
        <v>327</v>
      </c>
      <c r="G178" s="100">
        <v>1465</v>
      </c>
      <c r="H178" s="100">
        <v>1464.996</v>
      </c>
      <c r="I178" s="100">
        <f t="shared" si="20"/>
        <v>0.0039999999999054126</v>
      </c>
      <c r="J178" s="26">
        <f t="shared" si="21"/>
        <v>99.99972696245734</v>
      </c>
      <c r="K178" s="70" t="e">
        <f>H178/#REF!*100</f>
        <v>#REF!</v>
      </c>
    </row>
    <row r="179" spans="2:11" ht="43.5" customHeight="1">
      <c r="B179" s="145">
        <v>154</v>
      </c>
      <c r="C179" s="27" t="s">
        <v>292</v>
      </c>
      <c r="D179" s="80" t="s">
        <v>162</v>
      </c>
      <c r="E179" s="19" t="s">
        <v>163</v>
      </c>
      <c r="F179" s="19">
        <v>327</v>
      </c>
      <c r="G179" s="100">
        <v>2320.4</v>
      </c>
      <c r="H179" s="100">
        <v>2320.336</v>
      </c>
      <c r="I179" s="100">
        <f t="shared" si="20"/>
        <v>0.06400000000030559</v>
      </c>
      <c r="J179" s="26">
        <f t="shared" si="21"/>
        <v>99.9972418548526</v>
      </c>
      <c r="K179" s="70" t="e">
        <f>H179/#REF!*100</f>
        <v>#REF!</v>
      </c>
    </row>
    <row r="180" spans="2:11" ht="44.25" customHeight="1">
      <c r="B180" s="145">
        <v>155</v>
      </c>
      <c r="C180" s="27" t="s">
        <v>292</v>
      </c>
      <c r="D180" s="87" t="s">
        <v>222</v>
      </c>
      <c r="E180" s="19" t="s">
        <v>158</v>
      </c>
      <c r="F180" s="19">
        <v>621</v>
      </c>
      <c r="G180" s="100">
        <v>7000</v>
      </c>
      <c r="H180" s="131">
        <v>7000</v>
      </c>
      <c r="I180" s="100">
        <f t="shared" si="20"/>
        <v>0</v>
      </c>
      <c r="J180" s="26">
        <f t="shared" si="21"/>
        <v>100</v>
      </c>
      <c r="K180" s="70" t="e">
        <f>H180/#REF!*100</f>
        <v>#REF!</v>
      </c>
    </row>
    <row r="181" spans="2:11" ht="21" customHeight="1">
      <c r="B181" s="145">
        <v>156</v>
      </c>
      <c r="C181" s="27" t="s">
        <v>292</v>
      </c>
      <c r="D181" s="87" t="s">
        <v>480</v>
      </c>
      <c r="E181" s="19" t="s">
        <v>361</v>
      </c>
      <c r="F181" s="19" t="s">
        <v>271</v>
      </c>
      <c r="G181" s="100">
        <v>5028.2</v>
      </c>
      <c r="H181" s="132">
        <v>5021.13063</v>
      </c>
      <c r="I181" s="100">
        <f t="shared" si="20"/>
        <v>7.069370000000163</v>
      </c>
      <c r="J181" s="26">
        <f t="shared" si="21"/>
        <v>99.85940555268287</v>
      </c>
      <c r="K181" s="70" t="e">
        <f>H181/#REF!*100</f>
        <v>#REF!</v>
      </c>
    </row>
    <row r="182" spans="2:11" ht="30" customHeight="1">
      <c r="B182" s="145">
        <v>157</v>
      </c>
      <c r="C182" s="27" t="s">
        <v>292</v>
      </c>
      <c r="D182" s="87" t="s">
        <v>160</v>
      </c>
      <c r="E182" s="19" t="s">
        <v>470</v>
      </c>
      <c r="F182" s="19" t="s">
        <v>271</v>
      </c>
      <c r="G182" s="100">
        <v>50</v>
      </c>
      <c r="H182" s="133">
        <v>50</v>
      </c>
      <c r="I182" s="100">
        <f t="shared" si="20"/>
        <v>0</v>
      </c>
      <c r="J182" s="26">
        <f t="shared" si="21"/>
        <v>100</v>
      </c>
      <c r="K182" s="70" t="e">
        <f>H182/#REF!*100</f>
        <v>#REF!</v>
      </c>
    </row>
    <row r="183" spans="2:11" ht="21.75" customHeight="1">
      <c r="B183" s="145">
        <v>158</v>
      </c>
      <c r="C183" s="27" t="s">
        <v>292</v>
      </c>
      <c r="D183" s="87" t="s">
        <v>481</v>
      </c>
      <c r="E183" s="19" t="s">
        <v>361</v>
      </c>
      <c r="F183" s="19" t="s">
        <v>271</v>
      </c>
      <c r="G183" s="100">
        <v>8106</v>
      </c>
      <c r="H183" s="122">
        <v>8083.6814</v>
      </c>
      <c r="I183" s="100">
        <f t="shared" si="20"/>
        <v>22.318599999999606</v>
      </c>
      <c r="J183" s="26">
        <f t="shared" si="21"/>
        <v>99.72466567974341</v>
      </c>
      <c r="K183" s="70" t="e">
        <f>H183/#REF!*100</f>
        <v>#REF!</v>
      </c>
    </row>
    <row r="184" spans="2:11" ht="20.25" customHeight="1">
      <c r="B184" s="145">
        <v>159</v>
      </c>
      <c r="C184" s="27" t="s">
        <v>292</v>
      </c>
      <c r="D184" s="87" t="s">
        <v>481</v>
      </c>
      <c r="E184" s="19" t="s">
        <v>361</v>
      </c>
      <c r="F184" s="19">
        <v>910</v>
      </c>
      <c r="G184" s="100">
        <v>83.8</v>
      </c>
      <c r="H184" s="100">
        <v>83.54</v>
      </c>
      <c r="I184" s="100">
        <f t="shared" si="20"/>
        <v>0.2599999999999909</v>
      </c>
      <c r="J184" s="26">
        <f t="shared" si="21"/>
        <v>99.68973747016707</v>
      </c>
      <c r="K184" s="70" t="e">
        <f>H184/#REF!*100</f>
        <v>#REF!</v>
      </c>
    </row>
    <row r="185" spans="2:11" ht="42" customHeight="1">
      <c r="B185" s="145">
        <v>160</v>
      </c>
      <c r="C185" s="27" t="s">
        <v>292</v>
      </c>
      <c r="D185" s="87" t="s">
        <v>161</v>
      </c>
      <c r="E185" s="19" t="s">
        <v>470</v>
      </c>
      <c r="F185" s="19" t="s">
        <v>271</v>
      </c>
      <c r="G185" s="100">
        <v>70</v>
      </c>
      <c r="H185" s="100">
        <v>70</v>
      </c>
      <c r="I185" s="100">
        <f t="shared" si="20"/>
        <v>0</v>
      </c>
      <c r="J185" s="26">
        <f t="shared" si="21"/>
        <v>100</v>
      </c>
      <c r="K185" s="70" t="e">
        <f>H185/#REF!*100</f>
        <v>#REF!</v>
      </c>
    </row>
    <row r="186" spans="2:11" s="3" customFormat="1" ht="21" customHeight="1">
      <c r="B186" s="146">
        <v>161</v>
      </c>
      <c r="C186" s="27" t="s">
        <v>292</v>
      </c>
      <c r="D186" s="87" t="s">
        <v>482</v>
      </c>
      <c r="E186" s="19" t="s">
        <v>361</v>
      </c>
      <c r="F186" s="19" t="s">
        <v>271</v>
      </c>
      <c r="G186" s="100">
        <v>25123.8</v>
      </c>
      <c r="H186" s="100">
        <v>25108.0096</v>
      </c>
      <c r="I186" s="100">
        <f t="shared" si="20"/>
        <v>15.790399999998044</v>
      </c>
      <c r="J186" s="26">
        <f t="shared" si="21"/>
        <v>99.93714963500744</v>
      </c>
      <c r="K186" s="70" t="e">
        <f>H186/#REF!*100</f>
        <v>#REF!</v>
      </c>
    </row>
    <row r="187" spans="2:11" ht="30" customHeight="1" hidden="1">
      <c r="B187" s="145"/>
      <c r="C187" s="27" t="s">
        <v>292</v>
      </c>
      <c r="D187" s="87" t="s">
        <v>129</v>
      </c>
      <c r="E187" s="19" t="s">
        <v>418</v>
      </c>
      <c r="F187" s="19">
        <v>327</v>
      </c>
      <c r="G187" s="100"/>
      <c r="H187" s="100"/>
      <c r="I187" s="100">
        <f t="shared" si="20"/>
        <v>0</v>
      </c>
      <c r="J187" s="26"/>
      <c r="K187" s="70" t="e">
        <f>H187/#REF!*100</f>
        <v>#REF!</v>
      </c>
    </row>
    <row r="188" spans="2:11" ht="15" customHeight="1" hidden="1">
      <c r="B188" s="145"/>
      <c r="C188" s="27" t="s">
        <v>292</v>
      </c>
      <c r="D188" s="87" t="s">
        <v>350</v>
      </c>
      <c r="E188" s="19" t="s">
        <v>361</v>
      </c>
      <c r="F188" s="19" t="s">
        <v>271</v>
      </c>
      <c r="G188" s="100"/>
      <c r="H188" s="100"/>
      <c r="I188" s="100">
        <f t="shared" si="20"/>
        <v>0</v>
      </c>
      <c r="J188" s="26"/>
      <c r="K188" s="70" t="e">
        <f>H188/#REF!*100</f>
        <v>#REF!</v>
      </c>
    </row>
    <row r="189" spans="2:11" ht="41.25" customHeight="1">
      <c r="B189" s="145">
        <v>162</v>
      </c>
      <c r="C189" s="27" t="s">
        <v>292</v>
      </c>
      <c r="D189" s="87" t="s">
        <v>159</v>
      </c>
      <c r="E189" s="19" t="s">
        <v>470</v>
      </c>
      <c r="F189" s="19" t="s">
        <v>271</v>
      </c>
      <c r="G189" s="100">
        <v>150</v>
      </c>
      <c r="H189" s="100">
        <v>150</v>
      </c>
      <c r="I189" s="100">
        <f t="shared" si="20"/>
        <v>0</v>
      </c>
      <c r="J189" s="26">
        <f aca="true" t="shared" si="22" ref="J189:J200">H189/G189*100</f>
        <v>100</v>
      </c>
      <c r="K189" s="70" t="e">
        <f>H189/#REF!*100</f>
        <v>#REF!</v>
      </c>
    </row>
    <row r="190" spans="2:11" ht="41.25" customHeight="1">
      <c r="B190" s="145">
        <v>163</v>
      </c>
      <c r="C190" s="27" t="s">
        <v>292</v>
      </c>
      <c r="D190" s="87" t="s">
        <v>460</v>
      </c>
      <c r="E190" s="19" t="s">
        <v>483</v>
      </c>
      <c r="F190" s="19">
        <v>327</v>
      </c>
      <c r="G190" s="100">
        <v>18300</v>
      </c>
      <c r="H190" s="100">
        <v>17485.40266</v>
      </c>
      <c r="I190" s="100">
        <f t="shared" si="20"/>
        <v>814.5973400000003</v>
      </c>
      <c r="J190" s="26">
        <f t="shared" si="22"/>
        <v>95.54864841530055</v>
      </c>
      <c r="K190" s="70" t="e">
        <f>H190/#REF!*100</f>
        <v>#REF!</v>
      </c>
    </row>
    <row r="191" spans="2:11" ht="22.5" customHeight="1">
      <c r="B191" s="145">
        <v>164</v>
      </c>
      <c r="C191" s="67" t="s">
        <v>293</v>
      </c>
      <c r="D191" s="86" t="s">
        <v>294</v>
      </c>
      <c r="E191" s="85"/>
      <c r="F191" s="85"/>
      <c r="G191" s="119">
        <f>G192+G193</f>
        <v>15853.4</v>
      </c>
      <c r="H191" s="119">
        <f>H192+H193</f>
        <v>15681.0651</v>
      </c>
      <c r="I191" s="119">
        <f>I192+I193</f>
        <v>172.33489999999938</v>
      </c>
      <c r="J191" s="26">
        <f t="shared" si="22"/>
        <v>98.91294674959315</v>
      </c>
      <c r="K191" s="70" t="e">
        <f>H191/#REF!*100</f>
        <v>#REF!</v>
      </c>
    </row>
    <row r="192" spans="2:11" ht="22.5" customHeight="1">
      <c r="B192" s="145">
        <v>165</v>
      </c>
      <c r="C192" s="27" t="s">
        <v>293</v>
      </c>
      <c r="D192" s="87" t="s">
        <v>484</v>
      </c>
      <c r="E192" s="19" t="s">
        <v>358</v>
      </c>
      <c r="F192" s="19" t="s">
        <v>328</v>
      </c>
      <c r="G192" s="100">
        <v>13613.4</v>
      </c>
      <c r="H192" s="123">
        <v>13452.75294</v>
      </c>
      <c r="I192" s="100">
        <f>G192-H192</f>
        <v>160.64705999999933</v>
      </c>
      <c r="J192" s="26">
        <f t="shared" si="22"/>
        <v>98.81993432941073</v>
      </c>
      <c r="K192" s="70" t="e">
        <f>H192/#REF!*100</f>
        <v>#REF!</v>
      </c>
    </row>
    <row r="193" spans="2:11" ht="39.75" customHeight="1">
      <c r="B193" s="145">
        <v>166</v>
      </c>
      <c r="C193" s="27" t="s">
        <v>293</v>
      </c>
      <c r="D193" s="87" t="s">
        <v>14</v>
      </c>
      <c r="E193" s="19" t="s">
        <v>169</v>
      </c>
      <c r="F193" s="19">
        <v>447</v>
      </c>
      <c r="G193" s="100">
        <v>2240</v>
      </c>
      <c r="H193" s="134">
        <v>2228.31216</v>
      </c>
      <c r="I193" s="100">
        <f>G193-H193</f>
        <v>11.687840000000051</v>
      </c>
      <c r="J193" s="26">
        <f t="shared" si="22"/>
        <v>99.47822142857142</v>
      </c>
      <c r="K193" s="70" t="e">
        <f>H193/#REF!*100</f>
        <v>#REF!</v>
      </c>
    </row>
    <row r="194" spans="2:11" ht="24" customHeight="1">
      <c r="B194" s="148">
        <v>167</v>
      </c>
      <c r="C194" s="67" t="s">
        <v>296</v>
      </c>
      <c r="D194" s="86" t="s">
        <v>297</v>
      </c>
      <c r="E194" s="85"/>
      <c r="F194" s="85"/>
      <c r="G194" s="119">
        <f>G195+G196+G197+G198+G199+G200+G202+G203</f>
        <v>39803.27971999999</v>
      </c>
      <c r="H194" s="119">
        <f>H195+H196+H197+H198+H199+H200+H202+H203</f>
        <v>39223.44017999999</v>
      </c>
      <c r="I194" s="119">
        <f>I195+I196+I197+I198+I199+I200+I202+I203</f>
        <v>579.8395399999998</v>
      </c>
      <c r="J194" s="56">
        <f t="shared" si="22"/>
        <v>98.54323677827823</v>
      </c>
      <c r="K194" s="76" t="e">
        <f>H194/#REF!*100</f>
        <v>#REF!</v>
      </c>
    </row>
    <row r="195" spans="2:11" ht="23.25" customHeight="1">
      <c r="B195" s="145">
        <v>168</v>
      </c>
      <c r="C195" s="27" t="s">
        <v>296</v>
      </c>
      <c r="D195" s="87" t="s">
        <v>132</v>
      </c>
      <c r="E195" s="19" t="s">
        <v>337</v>
      </c>
      <c r="F195" s="27" t="s">
        <v>397</v>
      </c>
      <c r="G195" s="100">
        <v>7387</v>
      </c>
      <c r="H195" s="120">
        <v>7200.84377</v>
      </c>
      <c r="I195" s="100">
        <f aca="true" t="shared" si="23" ref="I195:I203">G195-H195</f>
        <v>186.1562299999996</v>
      </c>
      <c r="J195" s="26">
        <f t="shared" si="22"/>
        <v>97.4799481521592</v>
      </c>
      <c r="K195" s="70" t="e">
        <f>H195/#REF!*100</f>
        <v>#REF!</v>
      </c>
    </row>
    <row r="196" spans="2:11" ht="42" customHeight="1" hidden="1">
      <c r="B196" s="145"/>
      <c r="C196" s="27" t="s">
        <v>296</v>
      </c>
      <c r="D196" s="80" t="s">
        <v>154</v>
      </c>
      <c r="E196" s="19" t="s">
        <v>164</v>
      </c>
      <c r="F196" s="27" t="s">
        <v>397</v>
      </c>
      <c r="G196" s="100">
        <v>0</v>
      </c>
      <c r="H196" s="125">
        <v>0</v>
      </c>
      <c r="I196" s="100">
        <f t="shared" si="23"/>
        <v>0</v>
      </c>
      <c r="J196" s="26" t="e">
        <f t="shared" si="22"/>
        <v>#DIV/0!</v>
      </c>
      <c r="K196" s="70" t="e">
        <f>H196/#REF!*100</f>
        <v>#REF!</v>
      </c>
    </row>
    <row r="197" spans="2:11" ht="33" customHeight="1">
      <c r="B197" s="145">
        <v>169</v>
      </c>
      <c r="C197" s="27" t="s">
        <v>296</v>
      </c>
      <c r="D197" s="87" t="s">
        <v>61</v>
      </c>
      <c r="E197" s="19" t="s">
        <v>357</v>
      </c>
      <c r="F197" s="19" t="s">
        <v>271</v>
      </c>
      <c r="G197" s="100">
        <v>6459.57578</v>
      </c>
      <c r="H197" s="125">
        <v>6388.89254</v>
      </c>
      <c r="I197" s="100">
        <f t="shared" si="23"/>
        <v>70.6832400000003</v>
      </c>
      <c r="J197" s="26">
        <f t="shared" si="22"/>
        <v>98.90576034081296</v>
      </c>
      <c r="K197" s="70" t="e">
        <f>H197/#REF!*100</f>
        <v>#REF!</v>
      </c>
    </row>
    <row r="198" spans="2:11" ht="23.25" customHeight="1">
      <c r="B198" s="145">
        <v>170</v>
      </c>
      <c r="C198" s="27" t="s">
        <v>296</v>
      </c>
      <c r="D198" s="87" t="s">
        <v>15</v>
      </c>
      <c r="E198" s="19" t="s">
        <v>170</v>
      </c>
      <c r="F198" s="19" t="s">
        <v>271</v>
      </c>
      <c r="G198" s="100">
        <v>8946.62394</v>
      </c>
      <c r="H198" s="122">
        <v>8946.62394</v>
      </c>
      <c r="I198" s="100">
        <f t="shared" si="23"/>
        <v>0</v>
      </c>
      <c r="J198" s="26">
        <f t="shared" si="22"/>
        <v>100</v>
      </c>
      <c r="K198" s="70" t="e">
        <f>H198/#REF!*100</f>
        <v>#REF!</v>
      </c>
    </row>
    <row r="199" spans="2:11" ht="24.75" customHeight="1">
      <c r="B199" s="145">
        <v>171</v>
      </c>
      <c r="C199" s="27" t="s">
        <v>296</v>
      </c>
      <c r="D199" s="87" t="s">
        <v>15</v>
      </c>
      <c r="E199" s="19" t="s">
        <v>172</v>
      </c>
      <c r="F199" s="19" t="s">
        <v>271</v>
      </c>
      <c r="G199" s="100">
        <v>15452.3</v>
      </c>
      <c r="H199" s="100">
        <v>15133.92133</v>
      </c>
      <c r="I199" s="100">
        <f t="shared" si="23"/>
        <v>318.37867000000006</v>
      </c>
      <c r="J199" s="26">
        <f t="shared" si="22"/>
        <v>97.9396033600176</v>
      </c>
      <c r="K199" s="70" t="e">
        <f>H199/#REF!*100</f>
        <v>#REF!</v>
      </c>
    </row>
    <row r="200" spans="2:11" ht="35.25" customHeight="1">
      <c r="B200" s="145">
        <v>172</v>
      </c>
      <c r="C200" s="27" t="s">
        <v>296</v>
      </c>
      <c r="D200" s="87" t="s">
        <v>16</v>
      </c>
      <c r="E200" s="19" t="s">
        <v>357</v>
      </c>
      <c r="F200" s="19">
        <v>910</v>
      </c>
      <c r="G200" s="100">
        <v>22.78</v>
      </c>
      <c r="H200" s="124">
        <v>22.0286</v>
      </c>
      <c r="I200" s="100">
        <f t="shared" si="23"/>
        <v>0.7514000000000003</v>
      </c>
      <c r="J200" s="26">
        <f t="shared" si="22"/>
        <v>96.70149253731343</v>
      </c>
      <c r="K200" s="70" t="e">
        <f>H200/#REF!*100</f>
        <v>#REF!</v>
      </c>
    </row>
    <row r="201" spans="1:11" s="8" customFormat="1" ht="45" customHeight="1" hidden="1">
      <c r="A201" s="7"/>
      <c r="B201" s="145"/>
      <c r="C201" s="27" t="s">
        <v>296</v>
      </c>
      <c r="D201" s="87" t="s">
        <v>450</v>
      </c>
      <c r="E201" s="19" t="s">
        <v>171</v>
      </c>
      <c r="F201" s="19" t="s">
        <v>271</v>
      </c>
      <c r="G201" s="100"/>
      <c r="H201" s="100"/>
      <c r="I201" s="100">
        <f t="shared" si="23"/>
        <v>0</v>
      </c>
      <c r="J201" s="26"/>
      <c r="K201" s="70"/>
    </row>
    <row r="202" spans="1:11" s="8" customFormat="1" ht="45">
      <c r="A202" s="7"/>
      <c r="B202" s="145">
        <v>173</v>
      </c>
      <c r="C202" s="27" t="s">
        <v>296</v>
      </c>
      <c r="D202" s="80" t="s">
        <v>154</v>
      </c>
      <c r="E202" s="19" t="s">
        <v>173</v>
      </c>
      <c r="F202" s="19">
        <v>327</v>
      </c>
      <c r="G202" s="100">
        <v>135</v>
      </c>
      <c r="H202" s="100">
        <v>135</v>
      </c>
      <c r="I202" s="100">
        <f t="shared" si="23"/>
        <v>0</v>
      </c>
      <c r="J202" s="26">
        <f aca="true" t="shared" si="24" ref="J202:J234">H202/G202*100</f>
        <v>100</v>
      </c>
      <c r="K202" s="70" t="e">
        <f>H202/#REF!*100</f>
        <v>#REF!</v>
      </c>
    </row>
    <row r="203" spans="1:11" s="8" customFormat="1" ht="69" customHeight="1">
      <c r="A203" s="7"/>
      <c r="B203" s="145">
        <v>174</v>
      </c>
      <c r="C203" s="27" t="s">
        <v>296</v>
      </c>
      <c r="D203" s="87" t="s">
        <v>68</v>
      </c>
      <c r="E203" s="19" t="s">
        <v>69</v>
      </c>
      <c r="F203" s="19">
        <v>285</v>
      </c>
      <c r="G203" s="100">
        <v>1400</v>
      </c>
      <c r="H203" s="100">
        <v>1396.13</v>
      </c>
      <c r="I203" s="100">
        <f t="shared" si="23"/>
        <v>3.869999999999891</v>
      </c>
      <c r="J203" s="26">
        <f t="shared" si="24"/>
        <v>99.72357142857143</v>
      </c>
      <c r="K203" s="70">
        <v>0</v>
      </c>
    </row>
    <row r="204" spans="1:11" s="8" customFormat="1" ht="28.5" customHeight="1">
      <c r="A204" s="7"/>
      <c r="B204" s="147">
        <v>175</v>
      </c>
      <c r="C204" s="24" t="s">
        <v>298</v>
      </c>
      <c r="D204" s="91" t="s">
        <v>299</v>
      </c>
      <c r="E204" s="17"/>
      <c r="F204" s="17"/>
      <c r="G204" s="104">
        <f>G205+G245</f>
        <v>145967.56779</v>
      </c>
      <c r="H204" s="104">
        <f>H205+H245</f>
        <v>127452.07647999999</v>
      </c>
      <c r="I204" s="104">
        <f>I205+I245</f>
        <v>18515.491310000005</v>
      </c>
      <c r="J204" s="23">
        <f t="shared" si="24"/>
        <v>87.3153388863492</v>
      </c>
      <c r="K204" s="78" t="e">
        <f>H204/#REF!*100</f>
        <v>#REF!</v>
      </c>
    </row>
    <row r="205" spans="2:11" ht="15">
      <c r="B205" s="148">
        <v>176</v>
      </c>
      <c r="C205" s="67" t="s">
        <v>330</v>
      </c>
      <c r="D205" s="86" t="s">
        <v>331</v>
      </c>
      <c r="E205" s="85"/>
      <c r="F205" s="85"/>
      <c r="G205" s="119">
        <f>G206+G207+G209+G210+G212+G213+G215+G216+G218+G219+G221+G222+G224+G226+G227+G229+G230+G239+G241+G242+G237+G238+G240+G233+G243+G235+G244+G236+G208+G211+G214+G217+G220+G223+G225+G228+G234+G231+G232</f>
        <v>142913.56779</v>
      </c>
      <c r="H205" s="119">
        <f>H206+H207+H209+H210+H212+H213+H215+H216+H218+H219+H221+H222+H224+H226+H227+H229+H230+H239+H241+H242+H237+H238+H240+H233+H243+H235+H244+H236+H208+H211+H214+H217+H220+H223+H225+H228+H234+H231+H232</f>
        <v>124398.07647999999</v>
      </c>
      <c r="I205" s="119">
        <f>I206+I207+I209+I210+I212+I213+I215+I216+I218+I219+I221+I222+I224+I226+I227+I229+I230+I239+I241+I242+I237+I238+I240+I233+I243+I235+I244+I236+I208+I211+I214+I217+I220+I223+I225+I228+I234+I231+I232</f>
        <v>18515.491310000005</v>
      </c>
      <c r="J205" s="26">
        <f t="shared" si="24"/>
        <v>87.04427326507792</v>
      </c>
      <c r="K205" s="70" t="e">
        <f>H205/#REF!*100</f>
        <v>#REF!</v>
      </c>
    </row>
    <row r="206" spans="2:11" ht="18.75" customHeight="1">
      <c r="B206" s="145">
        <v>177</v>
      </c>
      <c r="C206" s="27" t="s">
        <v>330</v>
      </c>
      <c r="D206" s="87" t="s">
        <v>17</v>
      </c>
      <c r="E206" s="19" t="s">
        <v>353</v>
      </c>
      <c r="F206" s="19" t="s">
        <v>271</v>
      </c>
      <c r="G206" s="100">
        <v>10692.718</v>
      </c>
      <c r="H206" s="100">
        <v>10679.8028</v>
      </c>
      <c r="I206" s="100">
        <f aca="true" t="shared" si="25" ref="I206:I244">G206-H206</f>
        <v>12.915200000001278</v>
      </c>
      <c r="J206" s="26">
        <f t="shared" si="24"/>
        <v>99.87921499472817</v>
      </c>
      <c r="K206" s="70" t="e">
        <f>H206/#REF!*100</f>
        <v>#REF!</v>
      </c>
    </row>
    <row r="207" spans="2:11" ht="24" customHeight="1">
      <c r="B207" s="145">
        <v>178</v>
      </c>
      <c r="C207" s="27" t="s">
        <v>330</v>
      </c>
      <c r="D207" s="87" t="s">
        <v>17</v>
      </c>
      <c r="E207" s="19" t="s">
        <v>353</v>
      </c>
      <c r="F207" s="19">
        <v>910</v>
      </c>
      <c r="G207" s="100">
        <v>785.2</v>
      </c>
      <c r="H207" s="100">
        <v>784.734</v>
      </c>
      <c r="I207" s="100">
        <f t="shared" si="25"/>
        <v>0.4660000000000082</v>
      </c>
      <c r="J207" s="26">
        <f t="shared" si="24"/>
        <v>99.94065206316863</v>
      </c>
      <c r="K207" s="70" t="e">
        <f>H207/#REF!*100</f>
        <v>#REF!</v>
      </c>
    </row>
    <row r="208" spans="2:11" ht="43.5" customHeight="1">
      <c r="B208" s="145">
        <v>179</v>
      </c>
      <c r="C208" s="27" t="s">
        <v>330</v>
      </c>
      <c r="D208" s="87" t="s">
        <v>165</v>
      </c>
      <c r="E208" s="19" t="s">
        <v>23</v>
      </c>
      <c r="F208" s="19">
        <v>327</v>
      </c>
      <c r="G208" s="100">
        <v>2000</v>
      </c>
      <c r="H208" s="100">
        <v>1999.92829</v>
      </c>
      <c r="I208" s="100">
        <f t="shared" si="25"/>
        <v>0.0717099999999391</v>
      </c>
      <c r="J208" s="26">
        <f t="shared" si="24"/>
        <v>99.99641450000001</v>
      </c>
      <c r="K208" s="70" t="e">
        <f>H208/#REF!*100</f>
        <v>#REF!</v>
      </c>
    </row>
    <row r="209" spans="2:11" ht="15">
      <c r="B209" s="145">
        <v>180</v>
      </c>
      <c r="C209" s="27" t="s">
        <v>330</v>
      </c>
      <c r="D209" s="87" t="s">
        <v>18</v>
      </c>
      <c r="E209" s="19" t="s">
        <v>353</v>
      </c>
      <c r="F209" s="19" t="s">
        <v>271</v>
      </c>
      <c r="G209" s="100">
        <v>3481.2</v>
      </c>
      <c r="H209" s="100">
        <v>3476.88798</v>
      </c>
      <c r="I209" s="100">
        <f t="shared" si="25"/>
        <v>4.312019999999848</v>
      </c>
      <c r="J209" s="26">
        <f t="shared" si="24"/>
        <v>99.87613409169252</v>
      </c>
      <c r="K209" s="70" t="e">
        <f>H209/#REF!*100</f>
        <v>#REF!</v>
      </c>
    </row>
    <row r="210" spans="2:11" ht="21.75" customHeight="1">
      <c r="B210" s="145">
        <v>181</v>
      </c>
      <c r="C210" s="27" t="s">
        <v>330</v>
      </c>
      <c r="D210" s="87" t="s">
        <v>18</v>
      </c>
      <c r="E210" s="19" t="s">
        <v>353</v>
      </c>
      <c r="F210" s="19">
        <v>910</v>
      </c>
      <c r="G210" s="100">
        <v>146.2981</v>
      </c>
      <c r="H210" s="100">
        <v>146.2981</v>
      </c>
      <c r="I210" s="100">
        <f t="shared" si="25"/>
        <v>0</v>
      </c>
      <c r="J210" s="26">
        <f t="shared" si="24"/>
        <v>100</v>
      </c>
      <c r="K210" s="70" t="e">
        <f>H210/#REF!*100</f>
        <v>#REF!</v>
      </c>
    </row>
    <row r="211" spans="2:11" ht="41.25" customHeight="1">
      <c r="B211" s="145">
        <v>182</v>
      </c>
      <c r="C211" s="27" t="s">
        <v>330</v>
      </c>
      <c r="D211" s="87" t="s">
        <v>53</v>
      </c>
      <c r="E211" s="19" t="s">
        <v>23</v>
      </c>
      <c r="F211" s="19">
        <v>327</v>
      </c>
      <c r="G211" s="100">
        <v>110</v>
      </c>
      <c r="H211" s="100">
        <v>110</v>
      </c>
      <c r="I211" s="100">
        <f t="shared" si="25"/>
        <v>0</v>
      </c>
      <c r="J211" s="26">
        <f t="shared" si="24"/>
        <v>100</v>
      </c>
      <c r="K211" s="70" t="e">
        <f>H211/#REF!*100</f>
        <v>#REF!</v>
      </c>
    </row>
    <row r="212" spans="2:11" ht="20.25" customHeight="1">
      <c r="B212" s="145">
        <v>183</v>
      </c>
      <c r="C212" s="27" t="s">
        <v>330</v>
      </c>
      <c r="D212" s="87" t="s">
        <v>19</v>
      </c>
      <c r="E212" s="19" t="s">
        <v>356</v>
      </c>
      <c r="F212" s="19" t="s">
        <v>271</v>
      </c>
      <c r="G212" s="100">
        <v>6967.3</v>
      </c>
      <c r="H212" s="100">
        <v>6959.42139</v>
      </c>
      <c r="I212" s="100">
        <f t="shared" si="25"/>
        <v>7.878609999999753</v>
      </c>
      <c r="J212" s="26">
        <f t="shared" si="24"/>
        <v>99.88692018428948</v>
      </c>
      <c r="K212" s="70" t="e">
        <f>H212/#REF!*100</f>
        <v>#REF!</v>
      </c>
    </row>
    <row r="213" spans="2:11" ht="20.25" customHeight="1">
      <c r="B213" s="145">
        <v>184</v>
      </c>
      <c r="C213" s="27" t="s">
        <v>330</v>
      </c>
      <c r="D213" s="87" t="s">
        <v>19</v>
      </c>
      <c r="E213" s="19" t="s">
        <v>356</v>
      </c>
      <c r="F213" s="19">
        <v>910</v>
      </c>
      <c r="G213" s="100">
        <v>77.923</v>
      </c>
      <c r="H213" s="100">
        <v>77.57355</v>
      </c>
      <c r="I213" s="100">
        <f t="shared" si="25"/>
        <v>0.3494500000000045</v>
      </c>
      <c r="J213" s="26">
        <f t="shared" si="24"/>
        <v>99.5515444733904</v>
      </c>
      <c r="K213" s="70" t="e">
        <f>H213/#REF!*100</f>
        <v>#REF!</v>
      </c>
    </row>
    <row r="214" spans="2:11" ht="26.25" customHeight="1">
      <c r="B214" s="145">
        <v>185</v>
      </c>
      <c r="C214" s="27" t="s">
        <v>330</v>
      </c>
      <c r="D214" s="87" t="s">
        <v>166</v>
      </c>
      <c r="E214" s="19" t="s">
        <v>24</v>
      </c>
      <c r="F214" s="19">
        <v>327</v>
      </c>
      <c r="G214" s="100">
        <v>205</v>
      </c>
      <c r="H214" s="100">
        <v>205</v>
      </c>
      <c r="I214" s="100">
        <f t="shared" si="25"/>
        <v>0</v>
      </c>
      <c r="J214" s="26">
        <f t="shared" si="24"/>
        <v>100</v>
      </c>
      <c r="K214" s="70" t="e">
        <f>H214/#REF!*100</f>
        <v>#REF!</v>
      </c>
    </row>
    <row r="215" spans="2:11" ht="20.25" customHeight="1">
      <c r="B215" s="145">
        <v>186</v>
      </c>
      <c r="C215" s="27" t="s">
        <v>330</v>
      </c>
      <c r="D215" s="87" t="s">
        <v>269</v>
      </c>
      <c r="E215" s="19" t="s">
        <v>355</v>
      </c>
      <c r="F215" s="19" t="s">
        <v>271</v>
      </c>
      <c r="G215" s="100">
        <v>6118.32</v>
      </c>
      <c r="H215" s="100">
        <v>6051.87004</v>
      </c>
      <c r="I215" s="100">
        <f t="shared" si="25"/>
        <v>66.44995999999992</v>
      </c>
      <c r="J215" s="26">
        <f t="shared" si="24"/>
        <v>98.91391819976725</v>
      </c>
      <c r="K215" s="70" t="e">
        <f>H215/#REF!*100</f>
        <v>#REF!</v>
      </c>
    </row>
    <row r="216" spans="2:11" ht="23.25" customHeight="1">
      <c r="B216" s="145">
        <v>187</v>
      </c>
      <c r="C216" s="27" t="s">
        <v>330</v>
      </c>
      <c r="D216" s="87" t="s">
        <v>269</v>
      </c>
      <c r="E216" s="19" t="s">
        <v>355</v>
      </c>
      <c r="F216" s="19">
        <v>910</v>
      </c>
      <c r="G216" s="100">
        <v>293.1701</v>
      </c>
      <c r="H216" s="100">
        <v>293.1701</v>
      </c>
      <c r="I216" s="100">
        <f t="shared" si="25"/>
        <v>0</v>
      </c>
      <c r="J216" s="26">
        <f t="shared" si="24"/>
        <v>100</v>
      </c>
      <c r="K216" s="70" t="e">
        <f>H216/#REF!*100</f>
        <v>#REF!</v>
      </c>
    </row>
    <row r="217" spans="2:11" ht="46.5" customHeight="1">
      <c r="B217" s="145">
        <v>188</v>
      </c>
      <c r="C217" s="27" t="s">
        <v>330</v>
      </c>
      <c r="D217" s="87" t="s">
        <v>167</v>
      </c>
      <c r="E217" s="19" t="s">
        <v>28</v>
      </c>
      <c r="F217" s="19">
        <v>327</v>
      </c>
      <c r="G217" s="100">
        <v>190</v>
      </c>
      <c r="H217" s="100">
        <v>190</v>
      </c>
      <c r="I217" s="100">
        <f t="shared" si="25"/>
        <v>0</v>
      </c>
      <c r="J217" s="26">
        <f t="shared" si="24"/>
        <v>100</v>
      </c>
      <c r="K217" s="70" t="e">
        <f>H217/#REF!*100</f>
        <v>#REF!</v>
      </c>
    </row>
    <row r="218" spans="2:11" ht="20.25" customHeight="1">
      <c r="B218" s="145">
        <v>189</v>
      </c>
      <c r="C218" s="27" t="s">
        <v>330</v>
      </c>
      <c r="D218" s="87" t="s">
        <v>20</v>
      </c>
      <c r="E218" s="19" t="s">
        <v>355</v>
      </c>
      <c r="F218" s="19" t="s">
        <v>271</v>
      </c>
      <c r="G218" s="100">
        <v>18428.4</v>
      </c>
      <c r="H218" s="100">
        <v>18397.16473</v>
      </c>
      <c r="I218" s="100">
        <f t="shared" si="25"/>
        <v>31.235270000001037</v>
      </c>
      <c r="J218" s="26">
        <f t="shared" si="24"/>
        <v>99.83050471012133</v>
      </c>
      <c r="K218" s="70" t="e">
        <f>H218/#REF!*100</f>
        <v>#REF!</v>
      </c>
    </row>
    <row r="219" spans="2:11" ht="21" customHeight="1">
      <c r="B219" s="145">
        <v>190</v>
      </c>
      <c r="C219" s="27" t="s">
        <v>330</v>
      </c>
      <c r="D219" s="87" t="s">
        <v>20</v>
      </c>
      <c r="E219" s="19" t="s">
        <v>355</v>
      </c>
      <c r="F219" s="19">
        <v>910</v>
      </c>
      <c r="G219" s="100">
        <v>1357.44858</v>
      </c>
      <c r="H219" s="100">
        <v>1356.90796</v>
      </c>
      <c r="I219" s="100">
        <f t="shared" si="25"/>
        <v>0.5406199999999899</v>
      </c>
      <c r="J219" s="26">
        <f t="shared" si="24"/>
        <v>99.96017381372928</v>
      </c>
      <c r="K219" s="70" t="e">
        <f>H219/#REF!*100</f>
        <v>#REF!</v>
      </c>
    </row>
    <row r="220" spans="2:11" ht="39" customHeight="1">
      <c r="B220" s="145">
        <v>191</v>
      </c>
      <c r="C220" s="27" t="s">
        <v>330</v>
      </c>
      <c r="D220" s="87" t="s">
        <v>168</v>
      </c>
      <c r="E220" s="19" t="s">
        <v>28</v>
      </c>
      <c r="F220" s="19">
        <v>327</v>
      </c>
      <c r="G220" s="100">
        <v>80</v>
      </c>
      <c r="H220" s="100">
        <v>80</v>
      </c>
      <c r="I220" s="100">
        <f t="shared" si="25"/>
        <v>0</v>
      </c>
      <c r="J220" s="26">
        <f t="shared" si="24"/>
        <v>100</v>
      </c>
      <c r="K220" s="70" t="e">
        <f>H220/#REF!*100</f>
        <v>#REF!</v>
      </c>
    </row>
    <row r="221" spans="2:11" ht="19.5" customHeight="1">
      <c r="B221" s="145">
        <v>192</v>
      </c>
      <c r="C221" s="27" t="s">
        <v>330</v>
      </c>
      <c r="D221" s="87" t="s">
        <v>276</v>
      </c>
      <c r="E221" s="19" t="s">
        <v>354</v>
      </c>
      <c r="F221" s="19" t="s">
        <v>271</v>
      </c>
      <c r="G221" s="100">
        <v>15690.1</v>
      </c>
      <c r="H221" s="100">
        <v>13238.17024</v>
      </c>
      <c r="I221" s="100">
        <f t="shared" si="25"/>
        <v>2451.929760000001</v>
      </c>
      <c r="J221" s="26">
        <f t="shared" si="24"/>
        <v>84.37275887342973</v>
      </c>
      <c r="K221" s="70" t="e">
        <f>H221/#REF!*100</f>
        <v>#REF!</v>
      </c>
    </row>
    <row r="222" spans="2:11" ht="21.75" customHeight="1" hidden="1">
      <c r="B222" s="145"/>
      <c r="C222" s="27" t="s">
        <v>330</v>
      </c>
      <c r="D222" s="87" t="s">
        <v>276</v>
      </c>
      <c r="E222" s="19" t="s">
        <v>354</v>
      </c>
      <c r="F222" s="19">
        <v>910</v>
      </c>
      <c r="G222" s="100"/>
      <c r="H222" s="100"/>
      <c r="I222" s="100">
        <f t="shared" si="25"/>
        <v>0</v>
      </c>
      <c r="J222" s="26" t="e">
        <f t="shared" si="24"/>
        <v>#DIV/0!</v>
      </c>
      <c r="K222" s="70" t="e">
        <f>H222/#REF!*100</f>
        <v>#REF!</v>
      </c>
    </row>
    <row r="223" spans="2:11" ht="45" customHeight="1">
      <c r="B223" s="145">
        <v>193</v>
      </c>
      <c r="C223" s="27" t="s">
        <v>330</v>
      </c>
      <c r="D223" s="87" t="s">
        <v>2</v>
      </c>
      <c r="E223" s="19" t="s">
        <v>27</v>
      </c>
      <c r="F223" s="19">
        <v>327</v>
      </c>
      <c r="G223" s="100">
        <v>565</v>
      </c>
      <c r="H223" s="124">
        <v>564.998</v>
      </c>
      <c r="I223" s="100">
        <f t="shared" si="25"/>
        <v>0.0019999999999527063</v>
      </c>
      <c r="J223" s="26">
        <f t="shared" si="24"/>
        <v>99.99964601769913</v>
      </c>
      <c r="K223" s="70" t="e">
        <f>H223/#REF!*100</f>
        <v>#REF!</v>
      </c>
    </row>
    <row r="224" spans="2:11" ht="21.75" customHeight="1">
      <c r="B224" s="145">
        <v>194</v>
      </c>
      <c r="C224" s="27" t="s">
        <v>330</v>
      </c>
      <c r="D224" s="87" t="s">
        <v>343</v>
      </c>
      <c r="E224" s="19" t="s">
        <v>354</v>
      </c>
      <c r="F224" s="19" t="s">
        <v>271</v>
      </c>
      <c r="G224" s="100">
        <v>6422.5</v>
      </c>
      <c r="H224" s="124">
        <v>6417.97756</v>
      </c>
      <c r="I224" s="100">
        <f t="shared" si="25"/>
        <v>4.522439999999733</v>
      </c>
      <c r="J224" s="26">
        <f t="shared" si="24"/>
        <v>99.92958442973921</v>
      </c>
      <c r="K224" s="70" t="e">
        <f>H224/#REF!*100</f>
        <v>#REF!</v>
      </c>
    </row>
    <row r="225" spans="2:11" ht="43.5" customHeight="1">
      <c r="B225" s="145">
        <v>195</v>
      </c>
      <c r="C225" s="27" t="s">
        <v>330</v>
      </c>
      <c r="D225" s="87" t="s">
        <v>3</v>
      </c>
      <c r="E225" s="19" t="s">
        <v>27</v>
      </c>
      <c r="F225" s="19">
        <v>327</v>
      </c>
      <c r="G225" s="100">
        <v>40</v>
      </c>
      <c r="H225" s="124">
        <v>40</v>
      </c>
      <c r="I225" s="100">
        <f t="shared" si="25"/>
        <v>0</v>
      </c>
      <c r="J225" s="26">
        <f t="shared" si="24"/>
        <v>100</v>
      </c>
      <c r="K225" s="70" t="e">
        <f>H225/#REF!*100</f>
        <v>#REF!</v>
      </c>
    </row>
    <row r="226" spans="1:11" s="8" customFormat="1" ht="19.5" customHeight="1">
      <c r="A226" s="7"/>
      <c r="B226" s="145">
        <v>196</v>
      </c>
      <c r="C226" s="27" t="s">
        <v>330</v>
      </c>
      <c r="D226" s="87" t="s">
        <v>21</v>
      </c>
      <c r="E226" s="19" t="s">
        <v>353</v>
      </c>
      <c r="F226" s="19" t="s">
        <v>271</v>
      </c>
      <c r="G226" s="100">
        <v>31504.3</v>
      </c>
      <c r="H226" s="100">
        <v>22509.57953</v>
      </c>
      <c r="I226" s="100">
        <f t="shared" si="25"/>
        <v>8994.72047</v>
      </c>
      <c r="J226" s="26">
        <f t="shared" si="24"/>
        <v>71.4492292480709</v>
      </c>
      <c r="K226" s="70" t="e">
        <f>H226/#REF!*100</f>
        <v>#REF!</v>
      </c>
    </row>
    <row r="227" spans="1:11" s="8" customFormat="1" ht="21.75" customHeight="1">
      <c r="A227" s="7"/>
      <c r="B227" s="145">
        <v>197</v>
      </c>
      <c r="C227" s="27" t="s">
        <v>330</v>
      </c>
      <c r="D227" s="87" t="s">
        <v>21</v>
      </c>
      <c r="E227" s="19" t="s">
        <v>353</v>
      </c>
      <c r="F227" s="19">
        <v>910</v>
      </c>
      <c r="G227" s="100">
        <v>278.1996</v>
      </c>
      <c r="H227" s="100">
        <v>278.1996</v>
      </c>
      <c r="I227" s="100">
        <f t="shared" si="25"/>
        <v>0</v>
      </c>
      <c r="J227" s="26">
        <f t="shared" si="24"/>
        <v>100</v>
      </c>
      <c r="K227" s="70" t="e">
        <f>H227/#REF!*100</f>
        <v>#REF!</v>
      </c>
    </row>
    <row r="228" spans="2:11" s="36" customFormat="1" ht="33" customHeight="1">
      <c r="B228" s="145">
        <v>198</v>
      </c>
      <c r="C228" s="27" t="s">
        <v>330</v>
      </c>
      <c r="D228" s="87" t="s">
        <v>4</v>
      </c>
      <c r="E228" s="19" t="s">
        <v>23</v>
      </c>
      <c r="F228" s="19">
        <v>327</v>
      </c>
      <c r="G228" s="100">
        <v>100</v>
      </c>
      <c r="H228" s="122">
        <v>100</v>
      </c>
      <c r="I228" s="100">
        <f t="shared" si="25"/>
        <v>0</v>
      </c>
      <c r="J228" s="26">
        <f t="shared" si="24"/>
        <v>100</v>
      </c>
      <c r="K228" s="70" t="e">
        <f>H228/#REF!*100</f>
        <v>#REF!</v>
      </c>
    </row>
    <row r="229" spans="2:11" ht="21.75" customHeight="1">
      <c r="B229" s="145">
        <v>199</v>
      </c>
      <c r="C229" s="27" t="s">
        <v>330</v>
      </c>
      <c r="D229" s="87" t="s">
        <v>22</v>
      </c>
      <c r="E229" s="19" t="s">
        <v>353</v>
      </c>
      <c r="F229" s="19" t="s">
        <v>271</v>
      </c>
      <c r="G229" s="100">
        <v>17121.9</v>
      </c>
      <c r="H229" s="122">
        <v>16932.39478</v>
      </c>
      <c r="I229" s="100">
        <f t="shared" si="25"/>
        <v>189.50522000000274</v>
      </c>
      <c r="J229" s="26">
        <f t="shared" si="24"/>
        <v>98.89319982011341</v>
      </c>
      <c r="K229" s="70" t="e">
        <f>H229/#REF!*100</f>
        <v>#REF!</v>
      </c>
    </row>
    <row r="230" spans="2:11" ht="21.75" customHeight="1">
      <c r="B230" s="145">
        <v>200</v>
      </c>
      <c r="C230" s="27" t="s">
        <v>330</v>
      </c>
      <c r="D230" s="87" t="s">
        <v>22</v>
      </c>
      <c r="E230" s="19" t="s">
        <v>353</v>
      </c>
      <c r="F230" s="19">
        <v>910</v>
      </c>
      <c r="G230" s="100">
        <v>923.75941</v>
      </c>
      <c r="H230" s="100">
        <v>919.95481</v>
      </c>
      <c r="I230" s="100">
        <f t="shared" si="25"/>
        <v>3.8046000000000504</v>
      </c>
      <c r="J230" s="26">
        <f t="shared" si="24"/>
        <v>99.5881395135125</v>
      </c>
      <c r="K230" s="70" t="e">
        <f>H230/#REF!*100</f>
        <v>#REF!</v>
      </c>
    </row>
    <row r="231" spans="2:11" ht="21.75" customHeight="1">
      <c r="B231" s="145">
        <v>201</v>
      </c>
      <c r="C231" s="6" t="s">
        <v>330</v>
      </c>
      <c r="D231" s="107" t="s">
        <v>365</v>
      </c>
      <c r="E231" s="5" t="s">
        <v>353</v>
      </c>
      <c r="F231" s="5">
        <v>327</v>
      </c>
      <c r="G231" s="100">
        <v>3499</v>
      </c>
      <c r="H231" s="100">
        <v>500</v>
      </c>
      <c r="I231" s="100">
        <f t="shared" si="25"/>
        <v>2999</v>
      </c>
      <c r="J231" s="26">
        <f t="shared" si="24"/>
        <v>14.289797084881394</v>
      </c>
      <c r="K231" s="70"/>
    </row>
    <row r="232" spans="2:11" ht="21.75" customHeight="1">
      <c r="B232" s="145">
        <v>202</v>
      </c>
      <c r="C232" s="6" t="s">
        <v>330</v>
      </c>
      <c r="D232" s="107" t="s">
        <v>365</v>
      </c>
      <c r="E232" s="5" t="s">
        <v>355</v>
      </c>
      <c r="F232" s="5">
        <v>327</v>
      </c>
      <c r="G232" s="100">
        <v>300</v>
      </c>
      <c r="H232" s="100">
        <v>80</v>
      </c>
      <c r="I232" s="100">
        <f t="shared" si="25"/>
        <v>220</v>
      </c>
      <c r="J232" s="26">
        <f t="shared" si="24"/>
        <v>26.666666666666668</v>
      </c>
      <c r="K232" s="70"/>
    </row>
    <row r="233" spans="2:11" ht="41.25" customHeight="1">
      <c r="B233" s="145">
        <v>203</v>
      </c>
      <c r="C233" s="27" t="s">
        <v>330</v>
      </c>
      <c r="D233" s="87" t="s">
        <v>460</v>
      </c>
      <c r="E233" s="19" t="s">
        <v>23</v>
      </c>
      <c r="F233" s="19">
        <v>327</v>
      </c>
      <c r="G233" s="100">
        <v>12200</v>
      </c>
      <c r="H233" s="100">
        <v>9683.03295</v>
      </c>
      <c r="I233" s="100">
        <f t="shared" si="25"/>
        <v>2516.9670499999993</v>
      </c>
      <c r="J233" s="26">
        <f t="shared" si="24"/>
        <v>79.36912254098361</v>
      </c>
      <c r="K233" s="70" t="e">
        <f>H233/#REF!*100</f>
        <v>#REF!</v>
      </c>
    </row>
    <row r="234" spans="2:11" ht="45">
      <c r="B234" s="145">
        <v>204</v>
      </c>
      <c r="C234" s="27" t="s">
        <v>330</v>
      </c>
      <c r="D234" s="87" t="s">
        <v>450</v>
      </c>
      <c r="E234" s="19" t="s">
        <v>174</v>
      </c>
      <c r="F234" s="19">
        <v>327</v>
      </c>
      <c r="G234" s="100">
        <v>1800.831</v>
      </c>
      <c r="H234" s="122">
        <v>1443.14</v>
      </c>
      <c r="I234" s="100">
        <f t="shared" si="25"/>
        <v>357.6909999999998</v>
      </c>
      <c r="J234" s="26">
        <f t="shared" si="24"/>
        <v>80.13744765610988</v>
      </c>
      <c r="K234" s="70" t="e">
        <f>H234/#REF!*100</f>
        <v>#REF!</v>
      </c>
    </row>
    <row r="235" spans="2:11" ht="45" customHeight="1" hidden="1">
      <c r="B235" s="145"/>
      <c r="C235" s="27" t="s">
        <v>330</v>
      </c>
      <c r="D235" s="87" t="s">
        <v>460</v>
      </c>
      <c r="E235" s="19" t="s">
        <v>24</v>
      </c>
      <c r="F235" s="19">
        <v>327</v>
      </c>
      <c r="G235" s="100"/>
      <c r="H235" s="100"/>
      <c r="I235" s="100">
        <f t="shared" si="25"/>
        <v>0</v>
      </c>
      <c r="J235" s="26"/>
      <c r="K235" s="70"/>
    </row>
    <row r="236" spans="2:11" ht="42.75" customHeight="1">
      <c r="B236" s="145">
        <v>205</v>
      </c>
      <c r="C236" s="27" t="s">
        <v>330</v>
      </c>
      <c r="D236" s="87" t="s">
        <v>25</v>
      </c>
      <c r="E236" s="19" t="s">
        <v>393</v>
      </c>
      <c r="F236" s="19">
        <v>327</v>
      </c>
      <c r="G236" s="100">
        <v>10</v>
      </c>
      <c r="H236" s="100">
        <v>10</v>
      </c>
      <c r="I236" s="100">
        <f t="shared" si="25"/>
        <v>0</v>
      </c>
      <c r="J236" s="26">
        <f>H236/G236*100</f>
        <v>100</v>
      </c>
      <c r="K236" s="70"/>
    </row>
    <row r="237" spans="2:11" ht="100.5" customHeight="1" hidden="1">
      <c r="B237" s="145"/>
      <c r="C237" s="27" t="s">
        <v>330</v>
      </c>
      <c r="D237" s="87" t="s">
        <v>129</v>
      </c>
      <c r="E237" s="19" t="s">
        <v>91</v>
      </c>
      <c r="F237" s="19">
        <v>327</v>
      </c>
      <c r="G237" s="100"/>
      <c r="H237" s="100"/>
      <c r="I237" s="100">
        <f t="shared" si="25"/>
        <v>0</v>
      </c>
      <c r="J237" s="26" t="e">
        <f>H237/G237*100</f>
        <v>#DIV/0!</v>
      </c>
      <c r="K237" s="70" t="e">
        <f>H237/#REF!*100</f>
        <v>#REF!</v>
      </c>
    </row>
    <row r="238" spans="2:11" ht="42" customHeight="1">
      <c r="B238" s="145">
        <v>206</v>
      </c>
      <c r="C238" s="27" t="s">
        <v>330</v>
      </c>
      <c r="D238" s="87" t="s">
        <v>450</v>
      </c>
      <c r="E238" s="19" t="s">
        <v>26</v>
      </c>
      <c r="F238" s="19">
        <v>327</v>
      </c>
      <c r="G238" s="100">
        <v>775</v>
      </c>
      <c r="H238" s="100">
        <v>173.00501</v>
      </c>
      <c r="I238" s="100">
        <f t="shared" si="25"/>
        <v>601.99499</v>
      </c>
      <c r="J238" s="26">
        <f>H238/G238*100</f>
        <v>22.323227096774193</v>
      </c>
      <c r="K238" s="70" t="e">
        <f>H238/#REF!*100</f>
        <v>#REF!</v>
      </c>
    </row>
    <row r="239" spans="2:11" ht="15" customHeight="1" hidden="1">
      <c r="B239" s="145"/>
      <c r="C239" s="27" t="s">
        <v>330</v>
      </c>
      <c r="D239" s="87" t="s">
        <v>350</v>
      </c>
      <c r="E239" s="19" t="s">
        <v>354</v>
      </c>
      <c r="F239" s="19">
        <v>327</v>
      </c>
      <c r="G239" s="100"/>
      <c r="H239" s="100"/>
      <c r="I239" s="100">
        <f t="shared" si="25"/>
        <v>0</v>
      </c>
      <c r="J239" s="26"/>
      <c r="K239" s="70" t="e">
        <f>H239/#REF!*100</f>
        <v>#REF!</v>
      </c>
    </row>
    <row r="240" spans="2:11" ht="15" customHeight="1" hidden="1">
      <c r="B240" s="145"/>
      <c r="C240" s="27" t="s">
        <v>330</v>
      </c>
      <c r="D240" s="87" t="s">
        <v>89</v>
      </c>
      <c r="E240" s="19" t="s">
        <v>90</v>
      </c>
      <c r="F240" s="19">
        <v>327</v>
      </c>
      <c r="G240" s="100"/>
      <c r="H240" s="104"/>
      <c r="I240" s="100">
        <f t="shared" si="25"/>
        <v>0</v>
      </c>
      <c r="J240" s="23"/>
      <c r="K240" s="70" t="e">
        <f>H240/#REF!*100</f>
        <v>#REF!</v>
      </c>
    </row>
    <row r="241" spans="2:11" ht="15" customHeight="1" hidden="1">
      <c r="B241" s="145"/>
      <c r="C241" s="27" t="s">
        <v>330</v>
      </c>
      <c r="D241" s="87" t="s">
        <v>350</v>
      </c>
      <c r="E241" s="19" t="s">
        <v>355</v>
      </c>
      <c r="F241" s="19" t="s">
        <v>271</v>
      </c>
      <c r="G241" s="100"/>
      <c r="H241" s="100"/>
      <c r="I241" s="100">
        <f t="shared" si="25"/>
        <v>0</v>
      </c>
      <c r="J241" s="26"/>
      <c r="K241" s="70" t="e">
        <f>H241/#REF!*100</f>
        <v>#REF!</v>
      </c>
    </row>
    <row r="242" spans="2:11" ht="30" customHeight="1" hidden="1">
      <c r="B242" s="145"/>
      <c r="C242" s="27" t="s">
        <v>330</v>
      </c>
      <c r="D242" s="87" t="s">
        <v>124</v>
      </c>
      <c r="E242" s="19" t="s">
        <v>175</v>
      </c>
      <c r="F242" s="19" t="s">
        <v>271</v>
      </c>
      <c r="G242" s="100"/>
      <c r="H242" s="100"/>
      <c r="I242" s="100">
        <f t="shared" si="25"/>
        <v>0</v>
      </c>
      <c r="J242" s="26"/>
      <c r="K242" s="70" t="e">
        <f>H242/#REF!*100</f>
        <v>#REF!</v>
      </c>
    </row>
    <row r="243" spans="2:11" ht="42" customHeight="1">
      <c r="B243" s="145">
        <v>207</v>
      </c>
      <c r="C243" s="27" t="s">
        <v>330</v>
      </c>
      <c r="D243" s="87" t="s">
        <v>460</v>
      </c>
      <c r="E243" s="19" t="s">
        <v>27</v>
      </c>
      <c r="F243" s="19">
        <v>327</v>
      </c>
      <c r="G243" s="100">
        <v>500</v>
      </c>
      <c r="H243" s="100">
        <v>498.86506</v>
      </c>
      <c r="I243" s="100">
        <f t="shared" si="25"/>
        <v>1.1349399999999719</v>
      </c>
      <c r="J243" s="26">
        <f aca="true" t="shared" si="26" ref="J243:J254">H243/G243*100</f>
        <v>99.77301200000001</v>
      </c>
      <c r="K243" s="70"/>
    </row>
    <row r="244" spans="2:11" ht="42.75" customHeight="1">
      <c r="B244" s="145">
        <v>208</v>
      </c>
      <c r="C244" s="27" t="s">
        <v>330</v>
      </c>
      <c r="D244" s="87" t="s">
        <v>460</v>
      </c>
      <c r="E244" s="19" t="s">
        <v>28</v>
      </c>
      <c r="F244" s="19">
        <v>327</v>
      </c>
      <c r="G244" s="100">
        <v>250</v>
      </c>
      <c r="H244" s="100">
        <v>200</v>
      </c>
      <c r="I244" s="100">
        <f t="shared" si="25"/>
        <v>50</v>
      </c>
      <c r="J244" s="26">
        <f t="shared" si="26"/>
        <v>80</v>
      </c>
      <c r="K244" s="70"/>
    </row>
    <row r="245" spans="2:11" ht="23.25" customHeight="1">
      <c r="B245" s="145">
        <v>209</v>
      </c>
      <c r="C245" s="67" t="s">
        <v>311</v>
      </c>
      <c r="D245" s="86" t="s">
        <v>272</v>
      </c>
      <c r="E245" s="73"/>
      <c r="F245" s="73"/>
      <c r="G245" s="119">
        <f>G246</f>
        <v>3054</v>
      </c>
      <c r="H245" s="119">
        <f>H246</f>
        <v>3054</v>
      </c>
      <c r="I245" s="119">
        <f>I246</f>
        <v>0</v>
      </c>
      <c r="J245" s="26">
        <f t="shared" si="26"/>
        <v>100</v>
      </c>
      <c r="K245" s="70" t="e">
        <f>H245/#REF!*100</f>
        <v>#REF!</v>
      </c>
    </row>
    <row r="246" spans="2:11" ht="159.75" customHeight="1">
      <c r="B246" s="145">
        <v>210</v>
      </c>
      <c r="C246" s="27" t="s">
        <v>311</v>
      </c>
      <c r="D246" s="49" t="s">
        <v>30</v>
      </c>
      <c r="E246" s="19" t="s">
        <v>176</v>
      </c>
      <c r="F246" s="19" t="s">
        <v>332</v>
      </c>
      <c r="G246" s="100">
        <v>3054</v>
      </c>
      <c r="H246" s="100">
        <v>3054</v>
      </c>
      <c r="I246" s="100">
        <f>G246-H246</f>
        <v>0</v>
      </c>
      <c r="J246" s="26">
        <f t="shared" si="26"/>
        <v>100</v>
      </c>
      <c r="K246" s="70" t="e">
        <f>H246/#REF!*100</f>
        <v>#REF!</v>
      </c>
    </row>
    <row r="247" spans="2:11" ht="24" customHeight="1">
      <c r="B247" s="147">
        <v>211</v>
      </c>
      <c r="C247" s="24" t="s">
        <v>300</v>
      </c>
      <c r="D247" s="91" t="s">
        <v>395</v>
      </c>
      <c r="E247" s="17"/>
      <c r="F247" s="17"/>
      <c r="G247" s="104">
        <f>G248+G272+G281</f>
        <v>155622.00132999997</v>
      </c>
      <c r="H247" s="104">
        <f>H248+H272+H281</f>
        <v>141809.08294</v>
      </c>
      <c r="I247" s="104">
        <f>I248+I272+I281</f>
        <v>13812.918389999997</v>
      </c>
      <c r="J247" s="23">
        <f t="shared" si="26"/>
        <v>91.12405812034933</v>
      </c>
      <c r="K247" s="78" t="e">
        <f>H247/#REF!*100</f>
        <v>#REF!</v>
      </c>
    </row>
    <row r="248" spans="2:11" ht="23.25" customHeight="1">
      <c r="B248" s="148">
        <v>212</v>
      </c>
      <c r="C248" s="67" t="s">
        <v>301</v>
      </c>
      <c r="D248" s="86" t="s">
        <v>270</v>
      </c>
      <c r="E248" s="85"/>
      <c r="F248" s="85"/>
      <c r="G248" s="119">
        <f>G249+G265+G266+G250+G251+G255+G256+G252+G254+G257+G258+G260+G261+G267+G268+G259+G263+G264+G269+G270+G271+G253+G262</f>
        <v>89412.23023999999</v>
      </c>
      <c r="H248" s="119">
        <f>H249+H265+H266+H250+H251+H255+H256+H252+H254+H257+H258+H260+H261+H267+H268+H259+H263+H264+H269+H270+H271+H253+H262</f>
        <v>76732.35175</v>
      </c>
      <c r="I248" s="119">
        <f>I249+I265+I266+I250+I251+I255+I256+I252+I254+I257+I258+I260+I261+I267+I268+I259+I263+I264+I269+I270+I271+I253+I262</f>
        <v>12679.878489999997</v>
      </c>
      <c r="J248" s="26">
        <f t="shared" si="26"/>
        <v>85.81863078913847</v>
      </c>
      <c r="K248" s="70" t="e">
        <f>H248/#REF!*100</f>
        <v>#REF!</v>
      </c>
    </row>
    <row r="249" spans="2:11" s="3" customFormat="1" ht="29.25" customHeight="1">
      <c r="B249" s="146">
        <v>213</v>
      </c>
      <c r="C249" s="27" t="s">
        <v>301</v>
      </c>
      <c r="D249" s="80" t="s">
        <v>177</v>
      </c>
      <c r="E249" s="19" t="s">
        <v>178</v>
      </c>
      <c r="F249" s="19">
        <v>455</v>
      </c>
      <c r="G249" s="100">
        <v>53646.1</v>
      </c>
      <c r="H249" s="100">
        <v>53646.1</v>
      </c>
      <c r="I249" s="100">
        <f aca="true" t="shared" si="27" ref="I249:I254">G249-H249</f>
        <v>0</v>
      </c>
      <c r="J249" s="26">
        <f t="shared" si="26"/>
        <v>100</v>
      </c>
      <c r="K249" s="70" t="e">
        <f>H249/#REF!*100</f>
        <v>#REF!</v>
      </c>
    </row>
    <row r="250" spans="2:11" ht="86.25" customHeight="1">
      <c r="B250" s="145">
        <v>214</v>
      </c>
      <c r="C250" s="27" t="s">
        <v>301</v>
      </c>
      <c r="D250" s="80" t="s">
        <v>31</v>
      </c>
      <c r="E250" s="19" t="s">
        <v>179</v>
      </c>
      <c r="F250" s="19">
        <v>455</v>
      </c>
      <c r="G250" s="100">
        <v>113.63</v>
      </c>
      <c r="H250" s="100">
        <v>105.5593</v>
      </c>
      <c r="I250" s="100">
        <f t="shared" si="27"/>
        <v>8.070700000000002</v>
      </c>
      <c r="J250" s="72">
        <f t="shared" si="26"/>
        <v>92.8973862536302</v>
      </c>
      <c r="K250" s="70" t="e">
        <f>H250/#REF!*100</f>
        <v>#REF!</v>
      </c>
    </row>
    <row r="251" spans="2:11" ht="75">
      <c r="B251" s="145">
        <v>215</v>
      </c>
      <c r="C251" s="27" t="s">
        <v>301</v>
      </c>
      <c r="D251" s="80" t="s">
        <v>5</v>
      </c>
      <c r="E251" s="19" t="s">
        <v>180</v>
      </c>
      <c r="F251" s="19">
        <v>455</v>
      </c>
      <c r="G251" s="100">
        <v>598.2</v>
      </c>
      <c r="H251" s="100">
        <v>475.59603</v>
      </c>
      <c r="I251" s="100">
        <f t="shared" si="27"/>
        <v>122.60397000000006</v>
      </c>
      <c r="J251" s="26">
        <f t="shared" si="26"/>
        <v>79.50451855566699</v>
      </c>
      <c r="K251" s="70" t="e">
        <f>H251/#REF!*100</f>
        <v>#REF!</v>
      </c>
    </row>
    <row r="252" spans="2:11" ht="60">
      <c r="B252" s="145">
        <v>216</v>
      </c>
      <c r="C252" s="27" t="s">
        <v>301</v>
      </c>
      <c r="D252" s="80" t="s">
        <v>6</v>
      </c>
      <c r="E252" s="19" t="s">
        <v>7</v>
      </c>
      <c r="F252" s="19">
        <v>455</v>
      </c>
      <c r="G252" s="100">
        <v>205</v>
      </c>
      <c r="H252" s="124">
        <v>165.23475</v>
      </c>
      <c r="I252" s="100">
        <f t="shared" si="27"/>
        <v>39.76525000000001</v>
      </c>
      <c r="J252" s="26">
        <f t="shared" si="26"/>
        <v>80.60231707317072</v>
      </c>
      <c r="K252" s="70" t="e">
        <f>H252/#REF!*100</f>
        <v>#REF!</v>
      </c>
    </row>
    <row r="253" spans="2:11" ht="63">
      <c r="B253" s="145">
        <v>217</v>
      </c>
      <c r="C253" s="6" t="s">
        <v>301</v>
      </c>
      <c r="D253" s="110" t="s">
        <v>193</v>
      </c>
      <c r="E253" s="5">
        <v>7950017</v>
      </c>
      <c r="F253" s="5">
        <v>455</v>
      </c>
      <c r="G253" s="100">
        <v>2000</v>
      </c>
      <c r="H253" s="124">
        <v>2000</v>
      </c>
      <c r="I253" s="100">
        <f t="shared" si="27"/>
        <v>0</v>
      </c>
      <c r="J253" s="26">
        <f t="shared" si="26"/>
        <v>100</v>
      </c>
      <c r="K253" s="70"/>
    </row>
    <row r="254" spans="1:11" s="8" customFormat="1" ht="45">
      <c r="A254" s="7"/>
      <c r="B254" s="145">
        <v>218</v>
      </c>
      <c r="C254" s="27" t="s">
        <v>301</v>
      </c>
      <c r="D254" s="87" t="s">
        <v>460</v>
      </c>
      <c r="E254" s="19" t="s">
        <v>8</v>
      </c>
      <c r="F254" s="19">
        <v>327</v>
      </c>
      <c r="G254" s="100">
        <v>1150</v>
      </c>
      <c r="H254" s="100">
        <v>800.049</v>
      </c>
      <c r="I254" s="100">
        <f t="shared" si="27"/>
        <v>349.951</v>
      </c>
      <c r="J254" s="26">
        <f t="shared" si="26"/>
        <v>69.56947826086957</v>
      </c>
      <c r="K254" s="70" t="e">
        <f>H254/#REF!*100</f>
        <v>#REF!</v>
      </c>
    </row>
    <row r="255" spans="2:11" ht="24" customHeight="1">
      <c r="B255" s="145">
        <v>219</v>
      </c>
      <c r="C255" s="27" t="s">
        <v>301</v>
      </c>
      <c r="D255" s="80" t="s">
        <v>92</v>
      </c>
      <c r="E255" s="19" t="s">
        <v>93</v>
      </c>
      <c r="F255" s="19">
        <v>327</v>
      </c>
      <c r="G255" s="100">
        <v>211.30024</v>
      </c>
      <c r="H255" s="124">
        <v>211.30024</v>
      </c>
      <c r="I255" s="100">
        <f aca="true" t="shared" si="28" ref="I255:I262">G255-H255</f>
        <v>0</v>
      </c>
      <c r="J255" s="26">
        <f aca="true" t="shared" si="29" ref="J255:J262">H255/G255*100</f>
        <v>100</v>
      </c>
      <c r="K255" s="70" t="e">
        <f>H255/#REF!*100</f>
        <v>#REF!</v>
      </c>
    </row>
    <row r="256" spans="1:11" s="8" customFormat="1" ht="44.25" customHeight="1">
      <c r="A256" s="7"/>
      <c r="B256" s="145">
        <v>220</v>
      </c>
      <c r="C256" s="27" t="s">
        <v>301</v>
      </c>
      <c r="D256" s="87" t="s">
        <v>450</v>
      </c>
      <c r="E256" s="19" t="s">
        <v>32</v>
      </c>
      <c r="F256" s="19">
        <v>327</v>
      </c>
      <c r="G256" s="100">
        <v>8000</v>
      </c>
      <c r="H256" s="100"/>
      <c r="I256" s="100">
        <f t="shared" si="28"/>
        <v>8000</v>
      </c>
      <c r="J256" s="26">
        <f t="shared" si="29"/>
        <v>0</v>
      </c>
      <c r="K256" s="70" t="e">
        <f>H256/#REF!*100</f>
        <v>#REF!</v>
      </c>
    </row>
    <row r="257" spans="2:11" s="36" customFormat="1" ht="46.5" customHeight="1">
      <c r="B257" s="145">
        <v>221</v>
      </c>
      <c r="C257" s="27" t="s">
        <v>301</v>
      </c>
      <c r="D257" s="87" t="s">
        <v>194</v>
      </c>
      <c r="E257" s="19" t="s">
        <v>191</v>
      </c>
      <c r="F257" s="19">
        <v>327</v>
      </c>
      <c r="G257" s="100">
        <v>1000</v>
      </c>
      <c r="H257" s="122">
        <v>932.81516</v>
      </c>
      <c r="I257" s="100">
        <f t="shared" si="28"/>
        <v>67.18484000000001</v>
      </c>
      <c r="J257" s="26">
        <f t="shared" si="29"/>
        <v>93.281516</v>
      </c>
      <c r="K257" s="70" t="e">
        <f>H257/#REF!*100</f>
        <v>#REF!</v>
      </c>
    </row>
    <row r="258" spans="2:11" s="36" customFormat="1" ht="69.75" customHeight="1">
      <c r="B258" s="145">
        <v>222</v>
      </c>
      <c r="C258" s="27" t="s">
        <v>301</v>
      </c>
      <c r="D258" s="87" t="s">
        <v>181</v>
      </c>
      <c r="E258" s="19" t="s">
        <v>182</v>
      </c>
      <c r="F258" s="19">
        <v>327</v>
      </c>
      <c r="G258" s="100">
        <v>60</v>
      </c>
      <c r="H258" s="122">
        <v>59.983</v>
      </c>
      <c r="I258" s="100">
        <f t="shared" si="28"/>
        <v>0.017000000000003013</v>
      </c>
      <c r="J258" s="26">
        <f t="shared" si="29"/>
        <v>99.97166666666666</v>
      </c>
      <c r="K258" s="70" t="e">
        <f>H258/#REF!*100</f>
        <v>#REF!</v>
      </c>
    </row>
    <row r="259" spans="2:11" s="36" customFormat="1" ht="54" customHeight="1">
      <c r="B259" s="145">
        <v>223</v>
      </c>
      <c r="C259" s="27" t="s">
        <v>301</v>
      </c>
      <c r="D259" s="87" t="s">
        <v>62</v>
      </c>
      <c r="E259" s="19" t="s">
        <v>63</v>
      </c>
      <c r="F259" s="19">
        <v>327</v>
      </c>
      <c r="G259" s="100">
        <v>96</v>
      </c>
      <c r="H259" s="122">
        <v>0</v>
      </c>
      <c r="I259" s="100">
        <f t="shared" si="28"/>
        <v>96</v>
      </c>
      <c r="J259" s="26">
        <f t="shared" si="29"/>
        <v>0</v>
      </c>
      <c r="K259" s="70" t="e">
        <f>H259/#REF!*100</f>
        <v>#REF!</v>
      </c>
    </row>
    <row r="260" spans="2:11" s="36" customFormat="1" ht="51" customHeight="1" hidden="1">
      <c r="B260" s="145"/>
      <c r="C260" s="27" t="s">
        <v>301</v>
      </c>
      <c r="D260" s="87" t="s">
        <v>185</v>
      </c>
      <c r="E260" s="19" t="s">
        <v>186</v>
      </c>
      <c r="F260" s="19">
        <v>327</v>
      </c>
      <c r="G260" s="100"/>
      <c r="H260" s="122">
        <v>0</v>
      </c>
      <c r="I260" s="100">
        <f t="shared" si="28"/>
        <v>0</v>
      </c>
      <c r="J260" s="26" t="e">
        <f t="shared" si="29"/>
        <v>#DIV/0!</v>
      </c>
      <c r="K260" s="70" t="e">
        <f>H260/#REF!*100</f>
        <v>#REF!</v>
      </c>
    </row>
    <row r="261" spans="2:11" s="36" customFormat="1" ht="51" customHeight="1" hidden="1">
      <c r="B261" s="145"/>
      <c r="C261" s="27" t="s">
        <v>301</v>
      </c>
      <c r="D261" s="87" t="s">
        <v>185</v>
      </c>
      <c r="E261" s="19" t="s">
        <v>187</v>
      </c>
      <c r="F261" s="19">
        <v>327</v>
      </c>
      <c r="G261" s="100"/>
      <c r="H261" s="122">
        <v>0</v>
      </c>
      <c r="I261" s="100">
        <f t="shared" si="28"/>
        <v>0</v>
      </c>
      <c r="J261" s="26" t="e">
        <f t="shared" si="29"/>
        <v>#DIV/0!</v>
      </c>
      <c r="K261" s="70"/>
    </row>
    <row r="262" spans="2:11" s="36" customFormat="1" ht="59.25" customHeight="1">
      <c r="B262" s="145">
        <v>224</v>
      </c>
      <c r="C262" s="27" t="s">
        <v>301</v>
      </c>
      <c r="D262" s="87" t="s">
        <v>195</v>
      </c>
      <c r="E262" s="19" t="s">
        <v>196</v>
      </c>
      <c r="F262" s="19">
        <v>455</v>
      </c>
      <c r="G262" s="100">
        <v>3490</v>
      </c>
      <c r="H262" s="122">
        <v>2715.21927</v>
      </c>
      <c r="I262" s="100">
        <f t="shared" si="28"/>
        <v>774.78073</v>
      </c>
      <c r="J262" s="26">
        <f t="shared" si="29"/>
        <v>77.79997908309456</v>
      </c>
      <c r="K262" s="70"/>
    </row>
    <row r="263" spans="2:11" s="36" customFormat="1" ht="57.75" customHeight="1">
      <c r="B263" s="145">
        <v>225</v>
      </c>
      <c r="C263" s="27" t="s">
        <v>301</v>
      </c>
      <c r="D263" s="87" t="s">
        <v>64</v>
      </c>
      <c r="E263" s="19" t="s">
        <v>65</v>
      </c>
      <c r="F263" s="19">
        <v>327</v>
      </c>
      <c r="G263" s="100">
        <v>60</v>
      </c>
      <c r="H263" s="122">
        <v>54</v>
      </c>
      <c r="I263" s="100">
        <f aca="true" t="shared" si="30" ref="I263:I271">G263-H263</f>
        <v>6</v>
      </c>
      <c r="J263" s="26">
        <f aca="true" t="shared" si="31" ref="J263:J275">H263/G263*100</f>
        <v>90</v>
      </c>
      <c r="K263" s="70"/>
    </row>
    <row r="264" spans="2:11" s="36" customFormat="1" ht="56.25" customHeight="1">
      <c r="B264" s="145">
        <v>226</v>
      </c>
      <c r="C264" s="27" t="s">
        <v>301</v>
      </c>
      <c r="D264" s="87" t="s">
        <v>66</v>
      </c>
      <c r="E264" s="19" t="s">
        <v>67</v>
      </c>
      <c r="F264" s="19">
        <v>327</v>
      </c>
      <c r="G264" s="100">
        <v>102</v>
      </c>
      <c r="H264" s="122">
        <v>102</v>
      </c>
      <c r="I264" s="100">
        <f t="shared" si="30"/>
        <v>0</v>
      </c>
      <c r="J264" s="26">
        <f t="shared" si="31"/>
        <v>100</v>
      </c>
      <c r="K264" s="70"/>
    </row>
    <row r="265" spans="2:11" ht="33.75" customHeight="1">
      <c r="B265" s="145">
        <v>227</v>
      </c>
      <c r="C265" s="27" t="s">
        <v>301</v>
      </c>
      <c r="D265" s="87" t="s">
        <v>33</v>
      </c>
      <c r="E265" s="19" t="s">
        <v>496</v>
      </c>
      <c r="F265" s="19">
        <v>327</v>
      </c>
      <c r="G265" s="100">
        <v>400</v>
      </c>
      <c r="H265" s="122">
        <v>378.239</v>
      </c>
      <c r="I265" s="100">
        <f t="shared" si="30"/>
        <v>21.761000000000024</v>
      </c>
      <c r="J265" s="26">
        <f t="shared" si="31"/>
        <v>94.55975</v>
      </c>
      <c r="K265" s="70"/>
    </row>
    <row r="266" spans="2:11" ht="43.5" customHeight="1">
      <c r="B266" s="145">
        <v>228</v>
      </c>
      <c r="C266" s="27" t="s">
        <v>301</v>
      </c>
      <c r="D266" s="87" t="s">
        <v>34</v>
      </c>
      <c r="E266" s="19" t="s">
        <v>497</v>
      </c>
      <c r="F266" s="19">
        <v>327</v>
      </c>
      <c r="G266" s="100">
        <v>1100</v>
      </c>
      <c r="H266" s="100">
        <v>1020.686</v>
      </c>
      <c r="I266" s="100">
        <f t="shared" si="30"/>
        <v>79.31399999999996</v>
      </c>
      <c r="J266" s="26">
        <f t="shared" si="31"/>
        <v>92.78963636363636</v>
      </c>
      <c r="K266" s="70" t="e">
        <f>H266/#REF!*100</f>
        <v>#REF!</v>
      </c>
    </row>
    <row r="267" spans="2:11" ht="49.5" customHeight="1" hidden="1">
      <c r="B267" s="145"/>
      <c r="C267" s="27" t="s">
        <v>301</v>
      </c>
      <c r="D267" s="87" t="s">
        <v>185</v>
      </c>
      <c r="E267" s="19" t="s">
        <v>188</v>
      </c>
      <c r="F267" s="19">
        <v>327</v>
      </c>
      <c r="G267" s="100"/>
      <c r="H267" s="100">
        <v>0</v>
      </c>
      <c r="I267" s="100">
        <f t="shared" si="30"/>
        <v>0</v>
      </c>
      <c r="J267" s="26" t="e">
        <f t="shared" si="31"/>
        <v>#DIV/0!</v>
      </c>
      <c r="K267" s="70"/>
    </row>
    <row r="268" spans="2:11" ht="58.5" customHeight="1">
      <c r="B268" s="145">
        <v>229</v>
      </c>
      <c r="C268" s="27" t="s">
        <v>301</v>
      </c>
      <c r="D268" s="87" t="s">
        <v>183</v>
      </c>
      <c r="E268" s="19" t="s">
        <v>184</v>
      </c>
      <c r="F268" s="19">
        <v>327</v>
      </c>
      <c r="G268" s="100">
        <v>35</v>
      </c>
      <c r="H268" s="100">
        <v>27.5</v>
      </c>
      <c r="I268" s="100">
        <f t="shared" si="30"/>
        <v>7.5</v>
      </c>
      <c r="J268" s="26">
        <f t="shared" si="31"/>
        <v>78.57142857142857</v>
      </c>
      <c r="K268" s="70"/>
    </row>
    <row r="269" spans="2:12" ht="72" customHeight="1">
      <c r="B269" s="145">
        <v>230</v>
      </c>
      <c r="C269" s="27" t="s">
        <v>301</v>
      </c>
      <c r="D269" s="87" t="s">
        <v>68</v>
      </c>
      <c r="E269" s="19" t="s">
        <v>69</v>
      </c>
      <c r="F269" s="19">
        <v>455</v>
      </c>
      <c r="G269" s="100">
        <v>8715</v>
      </c>
      <c r="H269" s="100">
        <v>8706.87</v>
      </c>
      <c r="I269" s="100">
        <f t="shared" si="30"/>
        <v>8.1299999999992</v>
      </c>
      <c r="J269" s="26">
        <f t="shared" si="31"/>
        <v>99.9067125645439</v>
      </c>
      <c r="K269" s="70"/>
      <c r="L269" s="112"/>
    </row>
    <row r="270" spans="2:12" ht="46.5" customHeight="1">
      <c r="B270" s="145">
        <v>231</v>
      </c>
      <c r="C270" s="27" t="s">
        <v>301</v>
      </c>
      <c r="D270" s="87" t="s">
        <v>70</v>
      </c>
      <c r="E270" s="19" t="s">
        <v>71</v>
      </c>
      <c r="F270" s="19">
        <v>455</v>
      </c>
      <c r="G270" s="100">
        <v>6000</v>
      </c>
      <c r="H270" s="100">
        <v>5331.2</v>
      </c>
      <c r="I270" s="100">
        <f t="shared" si="30"/>
        <v>668.8000000000002</v>
      </c>
      <c r="J270" s="26">
        <f t="shared" si="31"/>
        <v>88.85333333333332</v>
      </c>
      <c r="K270" s="70"/>
      <c r="L270" s="112"/>
    </row>
    <row r="271" spans="2:12" ht="42" customHeight="1">
      <c r="B271" s="145">
        <v>232</v>
      </c>
      <c r="C271" s="27" t="s">
        <v>301</v>
      </c>
      <c r="D271" s="87" t="s">
        <v>72</v>
      </c>
      <c r="E271" s="19" t="s">
        <v>73</v>
      </c>
      <c r="F271" s="19">
        <v>455</v>
      </c>
      <c r="G271" s="100">
        <v>2430</v>
      </c>
      <c r="H271" s="100"/>
      <c r="I271" s="100">
        <f t="shared" si="30"/>
        <v>2430</v>
      </c>
      <c r="J271" s="26">
        <f t="shared" si="31"/>
        <v>0</v>
      </c>
      <c r="K271" s="70"/>
      <c r="L271" s="112"/>
    </row>
    <row r="272" spans="2:11" ht="24" customHeight="1">
      <c r="B272" s="148">
        <v>233</v>
      </c>
      <c r="C272" s="67" t="s">
        <v>302</v>
      </c>
      <c r="D272" s="86" t="s">
        <v>303</v>
      </c>
      <c r="E272" s="85"/>
      <c r="F272" s="85"/>
      <c r="G272" s="119">
        <f>+G273+G275+G276+G277+G278+G279+G280+G274</f>
        <v>64166.572219999995</v>
      </c>
      <c r="H272" s="119">
        <f>+H273+H275+H276+H277+H278+H279+H280+H274</f>
        <v>63033.53231999999</v>
      </c>
      <c r="I272" s="119">
        <f>+I273+I275+I276+I277+I278+I279+I280+I274</f>
        <v>1133.039899999999</v>
      </c>
      <c r="J272" s="26">
        <f t="shared" si="31"/>
        <v>98.2342209334242</v>
      </c>
      <c r="K272" s="70" t="e">
        <f>H272/#REF!*100</f>
        <v>#REF!</v>
      </c>
    </row>
    <row r="273" spans="2:11" ht="117" customHeight="1">
      <c r="B273" s="145">
        <v>234</v>
      </c>
      <c r="C273" s="27" t="s">
        <v>302</v>
      </c>
      <c r="D273" s="49" t="s">
        <v>35</v>
      </c>
      <c r="E273" s="19" t="s">
        <v>100</v>
      </c>
      <c r="F273" s="27" t="s">
        <v>498</v>
      </c>
      <c r="G273" s="100">
        <v>34000</v>
      </c>
      <c r="H273" s="100">
        <v>34000</v>
      </c>
      <c r="I273" s="100">
        <f aca="true" t="shared" si="32" ref="I273:I280">G273-H273</f>
        <v>0</v>
      </c>
      <c r="J273" s="26">
        <f t="shared" si="31"/>
        <v>100</v>
      </c>
      <c r="K273" s="70" t="e">
        <f>H273/#REF!*100</f>
        <v>#REF!</v>
      </c>
    </row>
    <row r="274" spans="2:11" ht="77.25" customHeight="1">
      <c r="B274" s="145">
        <v>235</v>
      </c>
      <c r="C274" s="6" t="s">
        <v>302</v>
      </c>
      <c r="D274" s="109" t="s">
        <v>29</v>
      </c>
      <c r="E274" s="5" t="s">
        <v>10</v>
      </c>
      <c r="F274" s="6" t="s">
        <v>498</v>
      </c>
      <c r="G274" s="100">
        <v>1489.65341</v>
      </c>
      <c r="H274" s="100">
        <v>1489.65341</v>
      </c>
      <c r="I274" s="100">
        <f t="shared" si="32"/>
        <v>0</v>
      </c>
      <c r="J274" s="26">
        <f t="shared" si="31"/>
        <v>100</v>
      </c>
      <c r="K274" s="70"/>
    </row>
    <row r="275" spans="2:11" ht="20.25" customHeight="1">
      <c r="B275" s="145">
        <v>236</v>
      </c>
      <c r="C275" s="27" t="s">
        <v>302</v>
      </c>
      <c r="D275" s="87" t="s">
        <v>365</v>
      </c>
      <c r="E275" s="19" t="s">
        <v>499</v>
      </c>
      <c r="F275" s="19">
        <v>327</v>
      </c>
      <c r="G275" s="100">
        <v>2127.23222</v>
      </c>
      <c r="H275" s="100">
        <v>1678.23222</v>
      </c>
      <c r="I275" s="100">
        <f t="shared" si="32"/>
        <v>448.9999999999998</v>
      </c>
      <c r="J275" s="26">
        <f t="shared" si="31"/>
        <v>78.89276047163295</v>
      </c>
      <c r="K275" s="70" t="e">
        <f>H275/#REF!*100</f>
        <v>#REF!</v>
      </c>
    </row>
    <row r="276" spans="2:11" ht="30" customHeight="1" hidden="1">
      <c r="B276" s="145"/>
      <c r="C276" s="27" t="s">
        <v>302</v>
      </c>
      <c r="D276" s="87" t="s">
        <v>124</v>
      </c>
      <c r="E276" s="19" t="s">
        <v>500</v>
      </c>
      <c r="F276" s="19">
        <v>327</v>
      </c>
      <c r="G276" s="100"/>
      <c r="H276" s="100"/>
      <c r="I276" s="100">
        <f t="shared" si="32"/>
        <v>0</v>
      </c>
      <c r="J276" s="26"/>
      <c r="K276" s="70" t="e">
        <f>H276/#REF!*100</f>
        <v>#REF!</v>
      </c>
    </row>
    <row r="277" spans="2:11" ht="47.25" customHeight="1">
      <c r="B277" s="145">
        <v>237</v>
      </c>
      <c r="C277" s="27" t="s">
        <v>302</v>
      </c>
      <c r="D277" s="87" t="s">
        <v>450</v>
      </c>
      <c r="E277" s="19" t="s">
        <v>36</v>
      </c>
      <c r="F277" s="19">
        <v>327</v>
      </c>
      <c r="G277" s="100">
        <v>2000</v>
      </c>
      <c r="H277" s="100">
        <v>2000</v>
      </c>
      <c r="I277" s="100">
        <f t="shared" si="32"/>
        <v>0</v>
      </c>
      <c r="J277" s="26">
        <f aca="true" t="shared" si="33" ref="J277:J282">H277/G277*100</f>
        <v>100</v>
      </c>
      <c r="K277" s="70" t="e">
        <f>H277/#REF!*100</f>
        <v>#REF!</v>
      </c>
    </row>
    <row r="278" spans="2:11" ht="45">
      <c r="B278" s="145">
        <v>238</v>
      </c>
      <c r="C278" s="27" t="s">
        <v>302</v>
      </c>
      <c r="D278" s="87" t="s">
        <v>460</v>
      </c>
      <c r="E278" s="19" t="s">
        <v>37</v>
      </c>
      <c r="F278" s="19">
        <v>327</v>
      </c>
      <c r="G278" s="100">
        <v>21000</v>
      </c>
      <c r="H278" s="100">
        <v>20322.0871</v>
      </c>
      <c r="I278" s="100">
        <f t="shared" si="32"/>
        <v>677.9128999999994</v>
      </c>
      <c r="J278" s="26">
        <f t="shared" si="33"/>
        <v>96.77184333333334</v>
      </c>
      <c r="K278" s="70" t="e">
        <f>H278/#REF!*100</f>
        <v>#REF!</v>
      </c>
    </row>
    <row r="279" spans="2:11" ht="45">
      <c r="B279" s="145">
        <v>239</v>
      </c>
      <c r="C279" s="27" t="s">
        <v>302</v>
      </c>
      <c r="D279" s="87" t="s">
        <v>9</v>
      </c>
      <c r="E279" s="19" t="s">
        <v>37</v>
      </c>
      <c r="F279" s="19">
        <v>327</v>
      </c>
      <c r="G279" s="100">
        <v>100</v>
      </c>
      <c r="H279" s="100">
        <v>93.873</v>
      </c>
      <c r="I279" s="100">
        <f t="shared" si="32"/>
        <v>6.126999999999995</v>
      </c>
      <c r="J279" s="26">
        <f t="shared" si="33"/>
        <v>93.873</v>
      </c>
      <c r="K279" s="70" t="e">
        <f>H279/#REF!*100</f>
        <v>#REF!</v>
      </c>
    </row>
    <row r="280" spans="2:11" ht="30">
      <c r="B280" s="145">
        <v>240</v>
      </c>
      <c r="C280" s="27" t="s">
        <v>302</v>
      </c>
      <c r="D280" s="87" t="s">
        <v>274</v>
      </c>
      <c r="E280" s="19" t="s">
        <v>10</v>
      </c>
      <c r="F280" s="27" t="s">
        <v>498</v>
      </c>
      <c r="G280" s="100">
        <v>3449.68659</v>
      </c>
      <c r="H280" s="100">
        <v>3449.68659</v>
      </c>
      <c r="I280" s="100">
        <f t="shared" si="32"/>
        <v>0</v>
      </c>
      <c r="J280" s="26">
        <f t="shared" si="33"/>
        <v>100</v>
      </c>
      <c r="K280" s="70" t="e">
        <f>H280/#REF!*100</f>
        <v>#REF!</v>
      </c>
    </row>
    <row r="281" spans="2:11" ht="27.75" customHeight="1">
      <c r="B281" s="148">
        <v>241</v>
      </c>
      <c r="C281" s="67" t="s">
        <v>501</v>
      </c>
      <c r="D281" s="86" t="s">
        <v>0</v>
      </c>
      <c r="E281" s="85"/>
      <c r="F281" s="85"/>
      <c r="G281" s="119">
        <f>G282+G283</f>
        <v>2043.19887</v>
      </c>
      <c r="H281" s="119">
        <f>H282+H283</f>
        <v>2043.19887</v>
      </c>
      <c r="I281" s="119">
        <f>I282+I283</f>
        <v>0</v>
      </c>
      <c r="J281" s="26">
        <f t="shared" si="33"/>
        <v>100</v>
      </c>
      <c r="K281" s="70" t="e">
        <f>H281/#REF!*100</f>
        <v>#REF!</v>
      </c>
    </row>
    <row r="282" spans="2:11" ht="34.5" customHeight="1">
      <c r="B282" s="145">
        <v>242</v>
      </c>
      <c r="C282" s="27" t="s">
        <v>501</v>
      </c>
      <c r="D282" s="87" t="s">
        <v>274</v>
      </c>
      <c r="E282" s="19" t="s">
        <v>337</v>
      </c>
      <c r="F282" s="27" t="s">
        <v>397</v>
      </c>
      <c r="G282" s="100">
        <v>2043.19887</v>
      </c>
      <c r="H282" s="100">
        <v>2043.19887</v>
      </c>
      <c r="I282" s="100">
        <f>G282-H282</f>
        <v>0</v>
      </c>
      <c r="J282" s="26">
        <f t="shared" si="33"/>
        <v>100</v>
      </c>
      <c r="K282" s="70" t="e">
        <f>H282/#REF!*100</f>
        <v>#REF!</v>
      </c>
    </row>
    <row r="283" spans="2:11" ht="30" hidden="1">
      <c r="B283" s="145"/>
      <c r="C283" s="27" t="s">
        <v>501</v>
      </c>
      <c r="D283" s="87" t="s">
        <v>274</v>
      </c>
      <c r="E283" s="19" t="s">
        <v>94</v>
      </c>
      <c r="F283" s="27" t="s">
        <v>498</v>
      </c>
      <c r="G283" s="100"/>
      <c r="H283" s="100"/>
      <c r="I283" s="100"/>
      <c r="J283" s="26"/>
      <c r="K283" s="70"/>
    </row>
    <row r="284" spans="2:11" ht="24.75" customHeight="1">
      <c r="B284" s="147">
        <v>243</v>
      </c>
      <c r="C284" s="24" t="s">
        <v>306</v>
      </c>
      <c r="D284" s="91" t="s">
        <v>253</v>
      </c>
      <c r="E284" s="17"/>
      <c r="F284" s="17"/>
      <c r="G284" s="104">
        <f>G287+G292+G317+G285</f>
        <v>397559.96077000006</v>
      </c>
      <c r="H284" s="104">
        <f>H287+H292+H317+H285</f>
        <v>348992.65284999995</v>
      </c>
      <c r="I284" s="104">
        <f>I287+I292+I317+I285</f>
        <v>48567.307920000094</v>
      </c>
      <c r="J284" s="23">
        <f>H284/G284*100</f>
        <v>87.78365209968976</v>
      </c>
      <c r="K284" s="78" t="e">
        <f>H284/#REF!*100</f>
        <v>#REF!</v>
      </c>
    </row>
    <row r="285" spans="2:11" ht="30.75" customHeight="1">
      <c r="B285" s="148">
        <v>244</v>
      </c>
      <c r="C285" s="67" t="s">
        <v>411</v>
      </c>
      <c r="D285" s="101" t="s">
        <v>412</v>
      </c>
      <c r="E285" s="90"/>
      <c r="F285" s="90"/>
      <c r="G285" s="134">
        <f>G286</f>
        <v>2940</v>
      </c>
      <c r="H285" s="134">
        <f>H286</f>
        <v>2730.79679</v>
      </c>
      <c r="I285" s="134">
        <f>I286</f>
        <v>209.20321000000013</v>
      </c>
      <c r="J285" s="26">
        <f>H285/G285*100</f>
        <v>92.88424455782312</v>
      </c>
      <c r="K285" s="70" t="e">
        <f>H285/#REF!*100</f>
        <v>#REF!</v>
      </c>
    </row>
    <row r="286" spans="2:11" ht="59.25" customHeight="1">
      <c r="B286" s="145">
        <v>245</v>
      </c>
      <c r="C286" s="27" t="s">
        <v>411</v>
      </c>
      <c r="D286" s="94" t="s">
        <v>76</v>
      </c>
      <c r="E286" s="19" t="s">
        <v>11</v>
      </c>
      <c r="F286" s="19">
        <v>714</v>
      </c>
      <c r="G286" s="100">
        <v>2940</v>
      </c>
      <c r="H286" s="100">
        <v>2730.79679</v>
      </c>
      <c r="I286" s="100">
        <f>G286-H286</f>
        <v>209.20321000000013</v>
      </c>
      <c r="J286" s="26">
        <f>H286/G286*100</f>
        <v>92.88424455782312</v>
      </c>
      <c r="K286" s="70" t="e">
        <f>H286/#REF!*100</f>
        <v>#REF!</v>
      </c>
    </row>
    <row r="287" spans="2:11" ht="25.5" customHeight="1">
      <c r="B287" s="148">
        <v>246</v>
      </c>
      <c r="C287" s="67" t="s">
        <v>307</v>
      </c>
      <c r="D287" s="92" t="s">
        <v>308</v>
      </c>
      <c r="E287" s="90"/>
      <c r="F287" s="90"/>
      <c r="G287" s="119">
        <f>G288+G289+G290+G291</f>
        <v>9713.922999999999</v>
      </c>
      <c r="H287" s="119">
        <f>H288+H289+H290+H291</f>
        <v>9579.866559999999</v>
      </c>
      <c r="I287" s="119">
        <f>I288+I289+I290+I291</f>
        <v>134.05643999999938</v>
      </c>
      <c r="J287" s="26">
        <f>H287/G287*100</f>
        <v>98.61995570687559</v>
      </c>
      <c r="K287" s="70" t="e">
        <f>H287/#REF!*100</f>
        <v>#REF!</v>
      </c>
    </row>
    <row r="288" spans="2:11" ht="75" customHeight="1" hidden="1">
      <c r="B288" s="145"/>
      <c r="C288" s="27" t="s">
        <v>307</v>
      </c>
      <c r="D288" s="49" t="s">
        <v>38</v>
      </c>
      <c r="E288" s="19" t="s">
        <v>1</v>
      </c>
      <c r="F288" s="19">
        <v>327</v>
      </c>
      <c r="G288" s="100"/>
      <c r="H288" s="100"/>
      <c r="I288" s="100"/>
      <c r="J288" s="26"/>
      <c r="K288" s="70"/>
    </row>
    <row r="289" spans="2:11" ht="26.25" customHeight="1">
      <c r="B289" s="145">
        <v>247</v>
      </c>
      <c r="C289" s="27" t="s">
        <v>307</v>
      </c>
      <c r="D289" s="80" t="s">
        <v>39</v>
      </c>
      <c r="E289" s="19" t="s">
        <v>400</v>
      </c>
      <c r="F289" s="19">
        <v>910</v>
      </c>
      <c r="G289" s="100">
        <v>65.50181</v>
      </c>
      <c r="H289" s="100">
        <v>65.50181</v>
      </c>
      <c r="I289" s="100">
        <f aca="true" t="shared" si="34" ref="I289:I316">G289-H289</f>
        <v>0</v>
      </c>
      <c r="J289" s="26">
        <f aca="true" t="shared" si="35" ref="J289:J299">H289/G289*100</f>
        <v>100</v>
      </c>
      <c r="K289" s="70" t="e">
        <f>H289/#REF!*100</f>
        <v>#REF!</v>
      </c>
    </row>
    <row r="290" spans="2:11" ht="57.75" customHeight="1">
      <c r="B290" s="145">
        <v>248</v>
      </c>
      <c r="C290" s="27" t="s">
        <v>307</v>
      </c>
      <c r="D290" s="93" t="s">
        <v>40</v>
      </c>
      <c r="E290" s="19" t="s">
        <v>189</v>
      </c>
      <c r="F290" s="19">
        <v>327</v>
      </c>
      <c r="G290" s="100">
        <v>8384.853</v>
      </c>
      <c r="H290" s="124">
        <v>8284.96718</v>
      </c>
      <c r="I290" s="100">
        <f t="shared" si="34"/>
        <v>99.88581999999951</v>
      </c>
      <c r="J290" s="26">
        <f t="shared" si="35"/>
        <v>98.80873498915247</v>
      </c>
      <c r="K290" s="70" t="e">
        <f>H290/#REF!*100</f>
        <v>#REF!</v>
      </c>
    </row>
    <row r="291" spans="2:11" ht="77.25" customHeight="1">
      <c r="B291" s="145">
        <v>249</v>
      </c>
      <c r="C291" s="27" t="s">
        <v>307</v>
      </c>
      <c r="D291" s="93" t="s">
        <v>41</v>
      </c>
      <c r="E291" s="19" t="s">
        <v>189</v>
      </c>
      <c r="F291" s="19">
        <v>327</v>
      </c>
      <c r="G291" s="100">
        <v>1263.56819</v>
      </c>
      <c r="H291" s="120">
        <v>1229.39757</v>
      </c>
      <c r="I291" s="100">
        <f t="shared" si="34"/>
        <v>34.17061999999987</v>
      </c>
      <c r="J291" s="26">
        <f t="shared" si="35"/>
        <v>97.29570431810254</v>
      </c>
      <c r="K291" s="70" t="e">
        <f>H291/#REF!*100</f>
        <v>#REF!</v>
      </c>
    </row>
    <row r="292" spans="2:11" ht="29.25" customHeight="1">
      <c r="B292" s="148">
        <v>250</v>
      </c>
      <c r="C292" s="67" t="s">
        <v>309</v>
      </c>
      <c r="D292" s="86" t="s">
        <v>413</v>
      </c>
      <c r="E292" s="85"/>
      <c r="F292" s="85"/>
      <c r="G292" s="119">
        <f>SUM(G293:G316)</f>
        <v>337214.51000000007</v>
      </c>
      <c r="H292" s="119">
        <f>SUM(H293:H316)</f>
        <v>293697.07355</v>
      </c>
      <c r="I292" s="100">
        <f t="shared" si="34"/>
        <v>43517.436450000096</v>
      </c>
      <c r="J292" s="26">
        <f t="shared" si="35"/>
        <v>87.09502848794968</v>
      </c>
      <c r="K292" s="70" t="e">
        <f>H292/#REF!*100</f>
        <v>#REF!</v>
      </c>
    </row>
    <row r="293" spans="2:11" ht="86.25" customHeight="1">
      <c r="B293" s="145">
        <v>251</v>
      </c>
      <c r="C293" s="27" t="s">
        <v>309</v>
      </c>
      <c r="D293" s="94" t="s">
        <v>42</v>
      </c>
      <c r="E293" s="19" t="s">
        <v>98</v>
      </c>
      <c r="F293" s="19">
        <v>572</v>
      </c>
      <c r="G293" s="100">
        <v>110938.1</v>
      </c>
      <c r="H293" s="120">
        <v>95580.8023</v>
      </c>
      <c r="I293" s="100">
        <f t="shared" si="34"/>
        <v>15357.29770000001</v>
      </c>
      <c r="J293" s="26">
        <f t="shared" si="35"/>
        <v>86.15687694308808</v>
      </c>
      <c r="K293" s="95" t="e">
        <f>H293/#REF!*100</f>
        <v>#REF!</v>
      </c>
    </row>
    <row r="294" spans="2:11" ht="101.25" customHeight="1">
      <c r="B294" s="145">
        <v>252</v>
      </c>
      <c r="C294" s="27" t="s">
        <v>309</v>
      </c>
      <c r="D294" s="94" t="s">
        <v>43</v>
      </c>
      <c r="E294" s="19" t="s">
        <v>197</v>
      </c>
      <c r="F294" s="19">
        <v>482</v>
      </c>
      <c r="G294" s="100">
        <v>768.3</v>
      </c>
      <c r="H294" s="100">
        <v>768.3</v>
      </c>
      <c r="I294" s="100">
        <f t="shared" si="34"/>
        <v>0</v>
      </c>
      <c r="J294" s="26">
        <f t="shared" si="35"/>
        <v>100</v>
      </c>
      <c r="K294" s="70" t="e">
        <f>H294/#REF!*100</f>
        <v>#REF!</v>
      </c>
    </row>
    <row r="295" spans="2:11" ht="68.25" customHeight="1">
      <c r="B295" s="145">
        <v>253</v>
      </c>
      <c r="C295" s="27" t="s">
        <v>309</v>
      </c>
      <c r="D295" s="87" t="s">
        <v>44</v>
      </c>
      <c r="E295" s="19" t="s">
        <v>192</v>
      </c>
      <c r="F295" s="19">
        <v>482</v>
      </c>
      <c r="G295" s="100">
        <v>105</v>
      </c>
      <c r="H295" s="124">
        <v>105</v>
      </c>
      <c r="I295" s="100">
        <f t="shared" si="34"/>
        <v>0</v>
      </c>
      <c r="J295" s="26">
        <f t="shared" si="35"/>
        <v>100</v>
      </c>
      <c r="K295" s="70"/>
    </row>
    <row r="296" spans="1:11" s="8" customFormat="1" ht="117.75" customHeight="1">
      <c r="A296" s="7"/>
      <c r="B296" s="145">
        <v>254</v>
      </c>
      <c r="C296" s="27" t="s">
        <v>309</v>
      </c>
      <c r="D296" s="49" t="s">
        <v>45</v>
      </c>
      <c r="E296" s="19" t="s">
        <v>241</v>
      </c>
      <c r="F296" s="19">
        <v>483</v>
      </c>
      <c r="G296" s="100">
        <v>367</v>
      </c>
      <c r="H296" s="100">
        <v>317.44331</v>
      </c>
      <c r="I296" s="100">
        <f t="shared" si="34"/>
        <v>49.55669</v>
      </c>
      <c r="J296" s="26">
        <f t="shared" si="35"/>
        <v>86.49681471389646</v>
      </c>
      <c r="K296" s="70" t="e">
        <f>H296/#REF!*100</f>
        <v>#REF!</v>
      </c>
    </row>
    <row r="297" spans="1:11" s="8" customFormat="1" ht="122.25" customHeight="1">
      <c r="A297" s="7"/>
      <c r="B297" s="145">
        <v>255</v>
      </c>
      <c r="C297" s="27" t="s">
        <v>309</v>
      </c>
      <c r="D297" s="49" t="s">
        <v>46</v>
      </c>
      <c r="E297" s="19" t="s">
        <v>242</v>
      </c>
      <c r="F297" s="19">
        <v>496</v>
      </c>
      <c r="G297" s="100">
        <v>442.2</v>
      </c>
      <c r="H297" s="120">
        <v>416</v>
      </c>
      <c r="I297" s="100">
        <f t="shared" si="34"/>
        <v>26.19999999999999</v>
      </c>
      <c r="J297" s="26">
        <f t="shared" si="35"/>
        <v>94.07507914970601</v>
      </c>
      <c r="K297" s="70" t="e">
        <f>H297/#REF!*100</f>
        <v>#REF!</v>
      </c>
    </row>
    <row r="298" spans="2:11" ht="101.25" customHeight="1">
      <c r="B298" s="145">
        <v>256</v>
      </c>
      <c r="C298" s="27" t="s">
        <v>309</v>
      </c>
      <c r="D298" s="49" t="s">
        <v>47</v>
      </c>
      <c r="E298" s="19" t="s">
        <v>243</v>
      </c>
      <c r="F298" s="19">
        <v>749</v>
      </c>
      <c r="G298" s="100">
        <v>20287.7</v>
      </c>
      <c r="H298" s="120">
        <v>19134.186</v>
      </c>
      <c r="I298" s="100">
        <f t="shared" si="34"/>
        <v>1153.5139999999992</v>
      </c>
      <c r="J298" s="26">
        <f t="shared" si="35"/>
        <v>94.31421994607571</v>
      </c>
      <c r="K298" s="95" t="e">
        <f>H298/#REF!*100</f>
        <v>#REF!</v>
      </c>
    </row>
    <row r="299" spans="2:11" ht="132.75" customHeight="1">
      <c r="B299" s="145">
        <v>257</v>
      </c>
      <c r="C299" s="27" t="s">
        <v>309</v>
      </c>
      <c r="D299" s="49" t="s">
        <v>48</v>
      </c>
      <c r="E299" s="19" t="s">
        <v>49</v>
      </c>
      <c r="F299" s="19">
        <v>494</v>
      </c>
      <c r="G299" s="100">
        <v>57.7</v>
      </c>
      <c r="H299" s="100">
        <v>2.6928</v>
      </c>
      <c r="I299" s="100">
        <f t="shared" si="34"/>
        <v>55.007200000000005</v>
      </c>
      <c r="J299" s="26">
        <f t="shared" si="35"/>
        <v>4.666897746967071</v>
      </c>
      <c r="K299" s="70" t="e">
        <f>H299/#REF!*100</f>
        <v>#REF!</v>
      </c>
    </row>
    <row r="300" spans="2:11" ht="90" customHeight="1" hidden="1">
      <c r="B300" s="145"/>
      <c r="C300" s="27" t="s">
        <v>309</v>
      </c>
      <c r="D300" s="49" t="s">
        <v>50</v>
      </c>
      <c r="E300" s="19" t="s">
        <v>240</v>
      </c>
      <c r="F300" s="19">
        <v>611</v>
      </c>
      <c r="G300" s="100"/>
      <c r="H300" s="100"/>
      <c r="I300" s="100">
        <f t="shared" si="34"/>
        <v>0</v>
      </c>
      <c r="J300" s="26"/>
      <c r="K300" s="70" t="e">
        <f>H300/#REF!*100</f>
        <v>#REF!</v>
      </c>
    </row>
    <row r="301" spans="2:11" ht="90" customHeight="1">
      <c r="B301" s="145">
        <v>258</v>
      </c>
      <c r="C301" s="27" t="s">
        <v>309</v>
      </c>
      <c r="D301" s="49" t="s">
        <v>54</v>
      </c>
      <c r="E301" s="19" t="s">
        <v>55</v>
      </c>
      <c r="F301" s="19">
        <v>483</v>
      </c>
      <c r="G301" s="100">
        <v>709.4</v>
      </c>
      <c r="H301" s="100">
        <v>604.82964</v>
      </c>
      <c r="I301" s="100">
        <f t="shared" si="34"/>
        <v>104.57035999999994</v>
      </c>
      <c r="J301" s="26">
        <f>H301/G301*100</f>
        <v>85.25932337186356</v>
      </c>
      <c r="K301" s="70" t="e">
        <f>H301/#REF!*100</f>
        <v>#REF!</v>
      </c>
    </row>
    <row r="302" spans="2:11" ht="91.5" customHeight="1">
      <c r="B302" s="145">
        <v>259</v>
      </c>
      <c r="C302" s="27" t="s">
        <v>309</v>
      </c>
      <c r="D302" s="49" t="s">
        <v>56</v>
      </c>
      <c r="E302" s="19" t="s">
        <v>57</v>
      </c>
      <c r="F302" s="19">
        <v>611</v>
      </c>
      <c r="G302" s="100">
        <v>49560.7</v>
      </c>
      <c r="H302" s="100">
        <v>28299.35533</v>
      </c>
      <c r="I302" s="100">
        <f t="shared" si="34"/>
        <v>21261.34467</v>
      </c>
      <c r="J302" s="26">
        <f>H302/G302*100</f>
        <v>57.100394728080914</v>
      </c>
      <c r="K302" s="70" t="e">
        <f>H302/#REF!*100</f>
        <v>#REF!</v>
      </c>
    </row>
    <row r="303" spans="2:11" ht="108" customHeight="1">
      <c r="B303" s="145">
        <v>260</v>
      </c>
      <c r="C303" s="27" t="s">
        <v>309</v>
      </c>
      <c r="D303" s="49" t="s">
        <v>58</v>
      </c>
      <c r="E303" s="19" t="s">
        <v>59</v>
      </c>
      <c r="F303" s="19">
        <v>563</v>
      </c>
      <c r="G303" s="100">
        <v>27856.3</v>
      </c>
      <c r="H303" s="120">
        <v>26990</v>
      </c>
      <c r="I303" s="100">
        <f t="shared" si="34"/>
        <v>866.2999999999993</v>
      </c>
      <c r="J303" s="26">
        <f>H303/G303*100</f>
        <v>96.89011103412872</v>
      </c>
      <c r="K303" s="70" t="e">
        <f>H303/#REF!*100</f>
        <v>#REF!</v>
      </c>
    </row>
    <row r="304" spans="2:11" ht="59.25" customHeight="1">
      <c r="B304" s="145">
        <v>261</v>
      </c>
      <c r="C304" s="27" t="s">
        <v>309</v>
      </c>
      <c r="D304" s="49" t="s">
        <v>60</v>
      </c>
      <c r="E304" s="19" t="s">
        <v>248</v>
      </c>
      <c r="F304" s="19">
        <v>483</v>
      </c>
      <c r="G304" s="100">
        <v>101547.4</v>
      </c>
      <c r="H304" s="100">
        <v>101547.4</v>
      </c>
      <c r="I304" s="100">
        <f t="shared" si="34"/>
        <v>0</v>
      </c>
      <c r="J304" s="26">
        <f>H304/G304*100</f>
        <v>100</v>
      </c>
      <c r="K304" s="70" t="e">
        <f>H304/#REF!*100</f>
        <v>#REF!</v>
      </c>
    </row>
    <row r="305" spans="2:11" ht="105" customHeight="1" hidden="1">
      <c r="B305" s="145"/>
      <c r="C305" s="27" t="s">
        <v>309</v>
      </c>
      <c r="D305" s="96" t="s">
        <v>74</v>
      </c>
      <c r="E305" s="19" t="s">
        <v>249</v>
      </c>
      <c r="F305" s="19">
        <v>483</v>
      </c>
      <c r="G305" s="100"/>
      <c r="H305" s="100"/>
      <c r="I305" s="100">
        <f t="shared" si="34"/>
        <v>0</v>
      </c>
      <c r="J305" s="26" t="e">
        <f>H305/G305*100</f>
        <v>#DIV/0!</v>
      </c>
      <c r="K305" s="70" t="e">
        <f>H305/#REF!*100</f>
        <v>#REF!</v>
      </c>
    </row>
    <row r="306" spans="2:11" ht="45" customHeight="1" hidden="1">
      <c r="B306" s="145"/>
      <c r="C306" s="27" t="s">
        <v>309</v>
      </c>
      <c r="D306" s="87" t="s">
        <v>75</v>
      </c>
      <c r="E306" s="19" t="s">
        <v>244</v>
      </c>
      <c r="F306" s="19">
        <v>483</v>
      </c>
      <c r="G306" s="100"/>
      <c r="H306" s="100"/>
      <c r="I306" s="100">
        <f t="shared" si="34"/>
        <v>0</v>
      </c>
      <c r="J306" s="26"/>
      <c r="K306" s="70"/>
    </row>
    <row r="307" spans="2:11" s="14" customFormat="1" ht="90.75" customHeight="1">
      <c r="B307" s="147">
        <v>262</v>
      </c>
      <c r="C307" s="27" t="s">
        <v>309</v>
      </c>
      <c r="D307" s="97" t="s">
        <v>77</v>
      </c>
      <c r="E307" s="19" t="s">
        <v>245</v>
      </c>
      <c r="F307" s="19">
        <v>483</v>
      </c>
      <c r="G307" s="100">
        <v>484.07</v>
      </c>
      <c r="H307" s="120">
        <v>125.51226</v>
      </c>
      <c r="I307" s="100">
        <f t="shared" si="34"/>
        <v>358.55773999999997</v>
      </c>
      <c r="J307" s="72">
        <f>H307/G307*100</f>
        <v>25.92853512921685</v>
      </c>
      <c r="K307" s="70" t="e">
        <f>H307/#REF!*100</f>
        <v>#REF!</v>
      </c>
    </row>
    <row r="308" spans="2:11" s="2" customFormat="1" ht="105">
      <c r="B308" s="145">
        <v>263</v>
      </c>
      <c r="C308" s="27" t="s">
        <v>309</v>
      </c>
      <c r="D308" s="97" t="s">
        <v>79</v>
      </c>
      <c r="E308" s="19" t="s">
        <v>246</v>
      </c>
      <c r="F308" s="19">
        <v>483</v>
      </c>
      <c r="G308" s="100">
        <v>423.4</v>
      </c>
      <c r="H308" s="100">
        <v>258.7</v>
      </c>
      <c r="I308" s="100">
        <f t="shared" si="34"/>
        <v>164.7</v>
      </c>
      <c r="J308" s="26">
        <f>H308/G308*100</f>
        <v>61.100614076523385</v>
      </c>
      <c r="K308" s="70"/>
    </row>
    <row r="309" spans="2:11" s="2" customFormat="1" ht="60" customHeight="1" hidden="1">
      <c r="B309" s="145"/>
      <c r="C309" s="27"/>
      <c r="D309" s="80" t="s">
        <v>268</v>
      </c>
      <c r="E309" s="19" t="s">
        <v>247</v>
      </c>
      <c r="F309" s="19">
        <v>483</v>
      </c>
      <c r="G309" s="100"/>
      <c r="H309" s="100"/>
      <c r="I309" s="100">
        <f t="shared" si="34"/>
        <v>0</v>
      </c>
      <c r="J309" s="26"/>
      <c r="K309" s="70"/>
    </row>
    <row r="310" spans="2:11" s="2" customFormat="1" ht="104.25" customHeight="1">
      <c r="B310" s="145">
        <v>264</v>
      </c>
      <c r="C310" s="27" t="s">
        <v>309</v>
      </c>
      <c r="D310" s="97" t="s">
        <v>80</v>
      </c>
      <c r="E310" s="19" t="s">
        <v>198</v>
      </c>
      <c r="F310" s="19">
        <v>482</v>
      </c>
      <c r="G310" s="100">
        <v>8393.74</v>
      </c>
      <c r="H310" s="100">
        <v>8102.9116</v>
      </c>
      <c r="I310" s="100">
        <f t="shared" si="34"/>
        <v>290.8283999999994</v>
      </c>
      <c r="J310" s="26">
        <f>H310/G310*100</f>
        <v>96.53517502329117</v>
      </c>
      <c r="K310" s="70" t="e">
        <f>H310/#REF!*100</f>
        <v>#REF!</v>
      </c>
    </row>
    <row r="311" spans="2:11" s="2" customFormat="1" ht="57" customHeight="1" hidden="1">
      <c r="B311" s="145"/>
      <c r="C311" s="27" t="s">
        <v>309</v>
      </c>
      <c r="D311" s="97" t="s">
        <v>12</v>
      </c>
      <c r="E311" s="19" t="s">
        <v>13</v>
      </c>
      <c r="F311" s="19">
        <v>483</v>
      </c>
      <c r="G311" s="100"/>
      <c r="H311" s="100"/>
      <c r="I311" s="100">
        <f t="shared" si="34"/>
        <v>0</v>
      </c>
      <c r="J311" s="26" t="e">
        <f>H311/G311*100</f>
        <v>#DIV/0!</v>
      </c>
      <c r="K311" s="70" t="e">
        <f>H311/#REF!*100</f>
        <v>#REF!</v>
      </c>
    </row>
    <row r="312" spans="2:11" s="2" customFormat="1" ht="132" customHeight="1">
      <c r="B312" s="145">
        <v>265</v>
      </c>
      <c r="C312" s="27" t="s">
        <v>309</v>
      </c>
      <c r="D312" s="97" t="s">
        <v>223</v>
      </c>
      <c r="E312" s="19" t="s">
        <v>224</v>
      </c>
      <c r="F312" s="19">
        <v>483</v>
      </c>
      <c r="G312" s="100">
        <v>342</v>
      </c>
      <c r="H312" s="100">
        <v>341.72597</v>
      </c>
      <c r="I312" s="100">
        <f t="shared" si="34"/>
        <v>0.274029999999982</v>
      </c>
      <c r="J312" s="26">
        <f>H312/G312*100</f>
        <v>99.91987426900585</v>
      </c>
      <c r="K312" s="70" t="e">
        <f>H312/#REF!*100</f>
        <v>#REF!</v>
      </c>
    </row>
    <row r="313" spans="2:11" s="2" customFormat="1" ht="102.75" customHeight="1">
      <c r="B313" s="145">
        <v>266</v>
      </c>
      <c r="C313" s="27" t="s">
        <v>309</v>
      </c>
      <c r="D313" s="80" t="s">
        <v>230</v>
      </c>
      <c r="E313" s="19" t="s">
        <v>231</v>
      </c>
      <c r="F313" s="19">
        <v>421</v>
      </c>
      <c r="G313" s="100">
        <v>5867.7</v>
      </c>
      <c r="H313" s="120">
        <v>3553.00434</v>
      </c>
      <c r="I313" s="100">
        <f t="shared" si="34"/>
        <v>2314.69566</v>
      </c>
      <c r="J313" s="26">
        <f>H313/G313*100</f>
        <v>60.55190858428345</v>
      </c>
      <c r="K313" s="70" t="e">
        <f>H313/#REF!*100</f>
        <v>#REF!</v>
      </c>
    </row>
    <row r="314" spans="2:11" s="2" customFormat="1" ht="87.75" customHeight="1">
      <c r="B314" s="145">
        <v>267</v>
      </c>
      <c r="C314" s="27" t="s">
        <v>309</v>
      </c>
      <c r="D314" s="49" t="s">
        <v>458</v>
      </c>
      <c r="E314" s="19" t="s">
        <v>232</v>
      </c>
      <c r="F314" s="19">
        <v>613</v>
      </c>
      <c r="G314" s="100">
        <v>648</v>
      </c>
      <c r="H314" s="100">
        <v>648</v>
      </c>
      <c r="I314" s="100">
        <f t="shared" si="34"/>
        <v>0</v>
      </c>
      <c r="J314" s="26">
        <f>H314/G314*100</f>
        <v>100</v>
      </c>
      <c r="K314" s="70" t="e">
        <f>H314/#REF!*100</f>
        <v>#REF!</v>
      </c>
    </row>
    <row r="315" spans="2:11" s="2" customFormat="1" ht="61.5" customHeight="1">
      <c r="B315" s="145">
        <v>268</v>
      </c>
      <c r="C315" s="6" t="s">
        <v>309</v>
      </c>
      <c r="D315" s="109" t="s">
        <v>228</v>
      </c>
      <c r="E315" s="5" t="s">
        <v>229</v>
      </c>
      <c r="F315" s="5">
        <v>661</v>
      </c>
      <c r="G315" s="100">
        <v>2089.8</v>
      </c>
      <c r="H315" s="100">
        <v>716.85</v>
      </c>
      <c r="I315" s="100">
        <f t="shared" si="34"/>
        <v>1372.9500000000003</v>
      </c>
      <c r="J315" s="26"/>
      <c r="K315" s="70"/>
    </row>
    <row r="316" spans="2:11" s="2" customFormat="1" ht="54.75" customHeight="1">
      <c r="B316" s="145">
        <v>269</v>
      </c>
      <c r="C316" s="27" t="s">
        <v>309</v>
      </c>
      <c r="D316" s="49" t="s">
        <v>233</v>
      </c>
      <c r="E316" s="19" t="s">
        <v>101</v>
      </c>
      <c r="F316" s="19">
        <v>482</v>
      </c>
      <c r="G316" s="100">
        <v>6326</v>
      </c>
      <c r="H316" s="100">
        <v>6184.36</v>
      </c>
      <c r="I316" s="100">
        <f t="shared" si="34"/>
        <v>141.64000000000033</v>
      </c>
      <c r="J316" s="26">
        <f aca="true" t="shared" si="36" ref="J316:J327">H316/G316*100</f>
        <v>97.76098640531141</v>
      </c>
      <c r="K316" s="70" t="e">
        <f>H316/#REF!*100</f>
        <v>#REF!</v>
      </c>
    </row>
    <row r="317" spans="2:11" s="2" customFormat="1" ht="24" customHeight="1">
      <c r="B317" s="148">
        <v>270</v>
      </c>
      <c r="C317" s="67" t="s">
        <v>310</v>
      </c>
      <c r="D317" s="86" t="s">
        <v>333</v>
      </c>
      <c r="E317" s="85"/>
      <c r="F317" s="98"/>
      <c r="G317" s="119">
        <f>G318+G319+G323+G324+G320+G321+G322+G326+G325</f>
        <v>47691.52777000001</v>
      </c>
      <c r="H317" s="119">
        <f>H318+H319+H323+H324+H320+H321+H322+H326+H325</f>
        <v>42984.91595</v>
      </c>
      <c r="I317" s="119">
        <f>I318+I319+I323+I324+I320+I321+I322+I326+I325</f>
        <v>4706.61182</v>
      </c>
      <c r="J317" s="26">
        <f t="shared" si="36"/>
        <v>90.13113640917861</v>
      </c>
      <c r="K317" s="70" t="e">
        <f>H317/#REF!*100</f>
        <v>#REF!</v>
      </c>
    </row>
    <row r="318" spans="2:11" s="2" customFormat="1" ht="120">
      <c r="B318" s="145">
        <v>271</v>
      </c>
      <c r="C318" s="27" t="s">
        <v>310</v>
      </c>
      <c r="D318" s="49" t="s">
        <v>81</v>
      </c>
      <c r="E318" s="19" t="s">
        <v>82</v>
      </c>
      <c r="F318" s="27" t="s">
        <v>397</v>
      </c>
      <c r="G318" s="100">
        <v>23030.008</v>
      </c>
      <c r="H318" s="100">
        <v>21705.0317</v>
      </c>
      <c r="I318" s="100">
        <f aca="true" t="shared" si="37" ref="I318:I326">G318-H318</f>
        <v>1324.976300000002</v>
      </c>
      <c r="J318" s="26">
        <f t="shared" si="36"/>
        <v>94.24673973191845</v>
      </c>
      <c r="K318" s="70" t="e">
        <f>H318/#REF!*100</f>
        <v>#REF!</v>
      </c>
    </row>
    <row r="319" spans="2:11" s="2" customFormat="1" ht="30">
      <c r="B319" s="145">
        <v>272</v>
      </c>
      <c r="C319" s="27" t="s">
        <v>310</v>
      </c>
      <c r="D319" s="49" t="s">
        <v>83</v>
      </c>
      <c r="E319" s="19" t="s">
        <v>84</v>
      </c>
      <c r="F319" s="27" t="s">
        <v>397</v>
      </c>
      <c r="G319" s="100">
        <v>5360.1</v>
      </c>
      <c r="H319" s="100">
        <v>5226.97384</v>
      </c>
      <c r="I319" s="100">
        <f t="shared" si="37"/>
        <v>133.1261600000007</v>
      </c>
      <c r="J319" s="26">
        <f t="shared" si="36"/>
        <v>97.516349321841</v>
      </c>
      <c r="K319" s="70" t="e">
        <f>H319/#REF!*100</f>
        <v>#REF!</v>
      </c>
    </row>
    <row r="320" spans="2:11" s="2" customFormat="1" ht="112.5" customHeight="1">
      <c r="B320" s="145">
        <v>273</v>
      </c>
      <c r="C320" s="27" t="s">
        <v>310</v>
      </c>
      <c r="D320" s="96" t="s">
        <v>234</v>
      </c>
      <c r="E320" s="19" t="s">
        <v>235</v>
      </c>
      <c r="F320" s="19">
        <v>482</v>
      </c>
      <c r="G320" s="100">
        <v>1591.405</v>
      </c>
      <c r="H320" s="120">
        <v>1511.94602</v>
      </c>
      <c r="I320" s="100">
        <f t="shared" si="37"/>
        <v>79.45897999999988</v>
      </c>
      <c r="J320" s="26">
        <f t="shared" si="36"/>
        <v>95.00699193479976</v>
      </c>
      <c r="K320" s="70" t="e">
        <f>H320/#REF!*100</f>
        <v>#REF!</v>
      </c>
    </row>
    <row r="321" spans="2:11" s="2" customFormat="1" ht="53.25" customHeight="1">
      <c r="B321" s="145">
        <v>274</v>
      </c>
      <c r="C321" s="27" t="s">
        <v>310</v>
      </c>
      <c r="D321" s="87" t="s">
        <v>236</v>
      </c>
      <c r="E321" s="19" t="s">
        <v>237</v>
      </c>
      <c r="F321" s="19">
        <v>482</v>
      </c>
      <c r="G321" s="100">
        <v>3300</v>
      </c>
      <c r="H321" s="100">
        <v>3268.37987</v>
      </c>
      <c r="I321" s="100">
        <f t="shared" si="37"/>
        <v>31.62012999999979</v>
      </c>
      <c r="J321" s="26">
        <f t="shared" si="36"/>
        <v>99.04181424242425</v>
      </c>
      <c r="K321" s="70" t="e">
        <f>H321/#REF!*100</f>
        <v>#REF!</v>
      </c>
    </row>
    <row r="322" spans="2:11" s="2" customFormat="1" ht="63" customHeight="1">
      <c r="B322" s="145">
        <v>275</v>
      </c>
      <c r="C322" s="27" t="s">
        <v>310</v>
      </c>
      <c r="D322" s="87" t="s">
        <v>238</v>
      </c>
      <c r="E322" s="19" t="s">
        <v>239</v>
      </c>
      <c r="F322" s="19">
        <v>482</v>
      </c>
      <c r="G322" s="100">
        <v>9537.55</v>
      </c>
      <c r="H322" s="120">
        <v>9207.63759</v>
      </c>
      <c r="I322" s="100">
        <f t="shared" si="37"/>
        <v>329.912409999999</v>
      </c>
      <c r="J322" s="26">
        <f t="shared" si="36"/>
        <v>96.5409102966695</v>
      </c>
      <c r="K322" s="70" t="e">
        <f>H322/#REF!*100</f>
        <v>#REF!</v>
      </c>
    </row>
    <row r="323" spans="2:11" s="2" customFormat="1" ht="36" customHeight="1">
      <c r="B323" s="145">
        <v>276</v>
      </c>
      <c r="C323" s="27" t="s">
        <v>310</v>
      </c>
      <c r="D323" s="80" t="s">
        <v>85</v>
      </c>
      <c r="E323" s="19" t="s">
        <v>86</v>
      </c>
      <c r="F323" s="19">
        <v>606</v>
      </c>
      <c r="G323" s="100">
        <v>742</v>
      </c>
      <c r="H323" s="100">
        <v>0</v>
      </c>
      <c r="I323" s="100">
        <f t="shared" si="37"/>
        <v>742</v>
      </c>
      <c r="J323" s="26">
        <f t="shared" si="36"/>
        <v>0</v>
      </c>
      <c r="K323" s="70" t="e">
        <f>H323/#REF!*100</f>
        <v>#REF!</v>
      </c>
    </row>
    <row r="324" spans="2:11" s="2" customFormat="1" ht="36" customHeight="1">
      <c r="B324" s="145">
        <v>277</v>
      </c>
      <c r="C324" s="27" t="s">
        <v>310</v>
      </c>
      <c r="D324" s="80" t="s">
        <v>87</v>
      </c>
      <c r="E324" s="19" t="s">
        <v>88</v>
      </c>
      <c r="F324" s="19">
        <v>606</v>
      </c>
      <c r="G324" s="100">
        <v>2064.73477</v>
      </c>
      <c r="H324" s="100"/>
      <c r="I324" s="100">
        <f t="shared" si="37"/>
        <v>2064.73477</v>
      </c>
      <c r="J324" s="26">
        <f t="shared" si="36"/>
        <v>0</v>
      </c>
      <c r="K324" s="70" t="e">
        <f>H324/#REF!*100</f>
        <v>#REF!</v>
      </c>
    </row>
    <row r="325" spans="2:11" s="2" customFormat="1" ht="48.75" customHeight="1">
      <c r="B325" s="145">
        <v>278</v>
      </c>
      <c r="C325" s="27" t="s">
        <v>310</v>
      </c>
      <c r="D325" s="87" t="s">
        <v>426</v>
      </c>
      <c r="E325" s="19" t="s">
        <v>237</v>
      </c>
      <c r="F325" s="19">
        <v>482</v>
      </c>
      <c r="G325" s="100">
        <v>60.73</v>
      </c>
      <c r="H325" s="100">
        <v>60.18693</v>
      </c>
      <c r="I325" s="100">
        <f t="shared" si="37"/>
        <v>0.5430700000000002</v>
      </c>
      <c r="J325" s="26">
        <f t="shared" si="36"/>
        <v>99.10576321422691</v>
      </c>
      <c r="K325" s="70" t="e">
        <f>H325/#REF!*100</f>
        <v>#REF!</v>
      </c>
    </row>
    <row r="326" spans="2:11" s="2" customFormat="1" ht="48" customHeight="1">
      <c r="B326" s="145">
        <v>279</v>
      </c>
      <c r="C326" s="27" t="s">
        <v>310</v>
      </c>
      <c r="D326" s="80" t="s">
        <v>457</v>
      </c>
      <c r="E326" s="19" t="s">
        <v>148</v>
      </c>
      <c r="F326" s="19">
        <v>482</v>
      </c>
      <c r="G326" s="100">
        <v>2005</v>
      </c>
      <c r="H326" s="100">
        <v>2004.76</v>
      </c>
      <c r="I326" s="100">
        <f t="shared" si="37"/>
        <v>0.2400000000000091</v>
      </c>
      <c r="J326" s="26">
        <f t="shared" si="36"/>
        <v>99.98802992518702</v>
      </c>
      <c r="K326" s="70" t="e">
        <f>H326/#REF!*100</f>
        <v>#REF!</v>
      </c>
    </row>
    <row r="327" spans="2:11" s="2" customFormat="1" ht="14.25">
      <c r="B327" s="147"/>
      <c r="C327" s="24"/>
      <c r="D327" s="99" t="s">
        <v>254</v>
      </c>
      <c r="E327" s="17"/>
      <c r="F327" s="17"/>
      <c r="G327" s="104">
        <f>G11+G47+G67+G92+G144+G147+G204+G247+G284</f>
        <v>3012251.81209</v>
      </c>
      <c r="H327" s="104">
        <f>H11+H47+H67+H92+H144+H147+H204+H247+H284</f>
        <v>2674764.629212952</v>
      </c>
      <c r="I327" s="104">
        <f>I11+I47+I67+I92+I144+I147+I204+I247+I284</f>
        <v>337487.1828770481</v>
      </c>
      <c r="J327" s="23">
        <f t="shared" si="36"/>
        <v>88.79618292459793</v>
      </c>
      <c r="K327" s="78" t="e">
        <f>H327/#REF!*100</f>
        <v>#REF!</v>
      </c>
    </row>
    <row r="328" spans="3:11" ht="15.75">
      <c r="C328" s="142"/>
      <c r="G328" s="53"/>
      <c r="H328" s="55"/>
      <c r="I328" s="54"/>
      <c r="J328" s="103"/>
      <c r="K328" s="103"/>
    </row>
    <row r="329" spans="3:9" ht="15">
      <c r="C329" s="142"/>
      <c r="G329" s="54"/>
      <c r="H329" s="55"/>
      <c r="I329" s="55"/>
    </row>
    <row r="330" ht="15">
      <c r="C330" s="142"/>
    </row>
    <row r="331" ht="15">
      <c r="C331" s="142"/>
    </row>
    <row r="332" ht="15">
      <c r="C332" s="142"/>
    </row>
    <row r="333" ht="15">
      <c r="C333" s="142"/>
    </row>
    <row r="334" spans="3:7" ht="15">
      <c r="C334" s="142"/>
      <c r="G334" s="55"/>
    </row>
    <row r="335" ht="15">
      <c r="C335" s="142"/>
    </row>
    <row r="336" ht="15">
      <c r="C336" s="142"/>
    </row>
    <row r="337" ht="15">
      <c r="C337" s="142"/>
    </row>
    <row r="338" ht="15">
      <c r="C338" s="142"/>
    </row>
    <row r="339" ht="15">
      <c r="C339" s="142"/>
    </row>
    <row r="340" ht="15">
      <c r="C340" s="142"/>
    </row>
    <row r="341" ht="15">
      <c r="C341" s="142"/>
    </row>
    <row r="342" ht="15">
      <c r="C342" s="142"/>
    </row>
    <row r="343" ht="15">
      <c r="C343" s="142"/>
    </row>
    <row r="344" ht="15">
      <c r="C344" s="142"/>
    </row>
    <row r="345" ht="15">
      <c r="C345" s="142"/>
    </row>
    <row r="346" ht="15">
      <c r="C346" s="142"/>
    </row>
    <row r="347" ht="15">
      <c r="C347" s="142"/>
    </row>
    <row r="348" ht="15">
      <c r="C348" s="142"/>
    </row>
    <row r="349" ht="15">
      <c r="C349" s="142"/>
    </row>
    <row r="350" ht="15">
      <c r="C350" s="142"/>
    </row>
    <row r="351" ht="15">
      <c r="C351" s="142"/>
    </row>
    <row r="352" ht="15">
      <c r="C352" s="142"/>
    </row>
    <row r="353" ht="15">
      <c r="C353" s="142"/>
    </row>
    <row r="354" ht="15">
      <c r="C354" s="142"/>
    </row>
    <row r="355" ht="15">
      <c r="C355" s="142"/>
    </row>
    <row r="356" ht="15">
      <c r="C356" s="142"/>
    </row>
    <row r="357" ht="15">
      <c r="C357" s="142"/>
    </row>
    <row r="358" ht="15">
      <c r="C358" s="142"/>
    </row>
    <row r="359" ht="15">
      <c r="C359" s="142"/>
    </row>
    <row r="360" ht="15">
      <c r="C360" s="142"/>
    </row>
    <row r="361" ht="15">
      <c r="C361" s="142"/>
    </row>
    <row r="362" ht="15">
      <c r="C362" s="142"/>
    </row>
    <row r="363" ht="15">
      <c r="C363" s="142"/>
    </row>
    <row r="364" ht="15">
      <c r="C364" s="142"/>
    </row>
    <row r="365" ht="15">
      <c r="C365" s="142"/>
    </row>
    <row r="366" ht="15">
      <c r="C366" s="142"/>
    </row>
    <row r="367" ht="15">
      <c r="C367" s="142"/>
    </row>
    <row r="368" ht="15">
      <c r="C368" s="142"/>
    </row>
    <row r="369" ht="15">
      <c r="C369" s="142"/>
    </row>
    <row r="370" ht="15">
      <c r="C370" s="142"/>
    </row>
    <row r="371" ht="15">
      <c r="C371" s="142"/>
    </row>
    <row r="372" ht="15">
      <c r="C372" s="142"/>
    </row>
    <row r="373" ht="15">
      <c r="C373" s="142"/>
    </row>
    <row r="374" ht="15">
      <c r="C374" s="142"/>
    </row>
    <row r="375" ht="15">
      <c r="C375" s="142"/>
    </row>
    <row r="376" ht="15">
      <c r="C376" s="142"/>
    </row>
    <row r="377" ht="15">
      <c r="C377" s="142"/>
    </row>
    <row r="378" ht="15">
      <c r="C378" s="142"/>
    </row>
    <row r="379" ht="15">
      <c r="C379" s="142"/>
    </row>
    <row r="380" ht="15">
      <c r="C380" s="142"/>
    </row>
    <row r="381" ht="15">
      <c r="C381" s="142"/>
    </row>
    <row r="382" ht="15">
      <c r="C382" s="142"/>
    </row>
    <row r="383" ht="15">
      <c r="C383" s="142"/>
    </row>
    <row r="384" ht="15">
      <c r="C384" s="142"/>
    </row>
    <row r="385" ht="15">
      <c r="C385" s="142"/>
    </row>
    <row r="386" ht="15">
      <c r="C386" s="142"/>
    </row>
    <row r="387" ht="15">
      <c r="C387" s="142"/>
    </row>
    <row r="388" ht="15">
      <c r="C388" s="142"/>
    </row>
    <row r="389" ht="15">
      <c r="C389" s="142"/>
    </row>
    <row r="390" ht="15">
      <c r="C390" s="142"/>
    </row>
    <row r="391" ht="15">
      <c r="C391" s="142"/>
    </row>
    <row r="392" ht="15">
      <c r="C392" s="142"/>
    </row>
    <row r="393" ht="15">
      <c r="C393" s="142"/>
    </row>
    <row r="394" ht="15">
      <c r="C394" s="142"/>
    </row>
    <row r="395" ht="15">
      <c r="C395" s="142"/>
    </row>
    <row r="396" ht="15">
      <c r="C396" s="142"/>
    </row>
    <row r="397" ht="15">
      <c r="C397" s="142"/>
    </row>
  </sheetData>
  <sheetProtection/>
  <mergeCells count="11">
    <mergeCell ref="B8:B9"/>
    <mergeCell ref="D5:I5"/>
    <mergeCell ref="H8:H9"/>
    <mergeCell ref="I8:I9"/>
    <mergeCell ref="G8:G9"/>
    <mergeCell ref="J8:K9"/>
    <mergeCell ref="A8:A9"/>
    <mergeCell ref="E8:E9"/>
    <mergeCell ref="F8:F9"/>
    <mergeCell ref="D8:D9"/>
    <mergeCell ref="C8:C9"/>
  </mergeCells>
  <printOptions/>
  <pageMargins left="0.7874015748031497" right="0" top="0.3937007874015748" bottom="0.1968503937007874" header="0.4330708661417323" footer="0.31496062992125984"/>
  <pageSetup blackAndWhite="1" fitToHeight="12"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Бутова</cp:lastModifiedBy>
  <cp:lastPrinted>2008-06-24T03:38:25Z</cp:lastPrinted>
  <dcterms:created xsi:type="dcterms:W3CDTF">2000-12-19T06:01:59Z</dcterms:created>
  <dcterms:modified xsi:type="dcterms:W3CDTF">2008-06-24T06:51:26Z</dcterms:modified>
  <cp:category/>
  <cp:version/>
  <cp:contentType/>
  <cp:contentStatus/>
</cp:coreProperties>
</file>