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360" yWindow="300" windowWidth="18735" windowHeight="11640" tabRatio="717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7'!$A$1:$P$130</definedName>
    <definedName name="_xlnm.Print_Area" localSheetId="1">'Прил 8'!$A$1:$J$45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 iterateDelta="1E-4"/>
</workbook>
</file>

<file path=xl/calcChain.xml><?xml version="1.0" encoding="utf-8"?>
<calcChain xmlns="http://schemas.openxmlformats.org/spreadsheetml/2006/main">
  <c r="O58" i="8"/>
  <c r="N58"/>
  <c r="M56"/>
  <c r="L56"/>
  <c r="K56"/>
  <c r="J56"/>
  <c r="M96" l="1"/>
  <c r="B45" i="9" l="1"/>
  <c r="B44"/>
  <c r="L21" i="8" l="1"/>
  <c r="L16" s="1"/>
  <c r="F13" i="9"/>
  <c r="F12"/>
  <c r="J72" i="8" l="1"/>
  <c r="K72"/>
  <c r="O72"/>
  <c r="N72"/>
  <c r="M72"/>
  <c r="M58" s="1"/>
  <c r="L72"/>
  <c r="M93"/>
  <c r="J41"/>
  <c r="K41"/>
  <c r="M50"/>
  <c r="L50"/>
  <c r="O41"/>
  <c r="N41"/>
  <c r="M41"/>
  <c r="L41"/>
  <c r="O38"/>
  <c r="N38"/>
  <c r="M38"/>
  <c r="L38"/>
  <c r="K38"/>
  <c r="J38"/>
  <c r="L117" l="1"/>
  <c r="L93" l="1"/>
  <c r="L58" s="1"/>
  <c r="K93"/>
  <c r="K58" s="1"/>
  <c r="J93"/>
  <c r="J58" s="1"/>
  <c r="M17"/>
  <c r="O91"/>
  <c r="L48"/>
  <c r="O48"/>
  <c r="N48"/>
  <c r="M48"/>
  <c r="K48"/>
  <c r="J48"/>
  <c r="N17"/>
  <c r="O17" l="1"/>
  <c r="L17" l="1"/>
  <c r="L14" s="1"/>
  <c r="F16" i="9" s="1"/>
  <c r="F20" s="1"/>
  <c r="A1"/>
  <c r="N98" i="8" l="1"/>
  <c r="J17" l="1"/>
  <c r="K17"/>
  <c r="O36"/>
  <c r="N36"/>
  <c r="M36"/>
  <c r="K36"/>
  <c r="J36"/>
  <c r="N93"/>
  <c r="N91" s="1"/>
  <c r="L36" l="1"/>
  <c r="J107"/>
  <c r="K107"/>
  <c r="L107"/>
  <c r="M107"/>
  <c r="N109"/>
  <c r="O109"/>
  <c r="N110"/>
  <c r="O110"/>
  <c r="K111"/>
  <c r="L111"/>
  <c r="M111"/>
  <c r="N96" l="1"/>
  <c r="N107"/>
  <c r="O107"/>
  <c r="J96"/>
  <c r="L75" l="1"/>
  <c r="L59"/>
  <c r="L18" l="1"/>
  <c r="O16" l="1"/>
  <c r="N16"/>
  <c r="E34" i="9"/>
  <c r="D34"/>
  <c r="E28"/>
  <c r="D28"/>
  <c r="E22"/>
  <c r="D22"/>
  <c r="E16"/>
  <c r="D16"/>
  <c r="E15"/>
  <c r="D15"/>
  <c r="E14"/>
  <c r="D14"/>
  <c r="E13"/>
  <c r="D13"/>
  <c r="E12"/>
  <c r="D12"/>
  <c r="D10" s="1"/>
  <c r="E10"/>
  <c r="L51" i="8"/>
  <c r="M51"/>
  <c r="L24"/>
  <c r="M24"/>
  <c r="K116"/>
  <c r="K114" s="1"/>
  <c r="J116"/>
  <c r="J114" s="1"/>
  <c r="K101"/>
  <c r="J101"/>
  <c r="K98"/>
  <c r="J98"/>
  <c r="K97"/>
  <c r="J97"/>
  <c r="J94" s="1"/>
  <c r="K96"/>
  <c r="K91"/>
  <c r="J91"/>
  <c r="K88"/>
  <c r="J88"/>
  <c r="K85"/>
  <c r="J85"/>
  <c r="K81"/>
  <c r="J81"/>
  <c r="K78"/>
  <c r="J78"/>
  <c r="K75"/>
  <c r="J75"/>
  <c r="K69"/>
  <c r="J69"/>
  <c r="K66"/>
  <c r="J66"/>
  <c r="K63"/>
  <c r="J63"/>
  <c r="K59"/>
  <c r="J59"/>
  <c r="K57"/>
  <c r="K12" s="1"/>
  <c r="K51"/>
  <c r="J51"/>
  <c r="K45"/>
  <c r="J45"/>
  <c r="K39"/>
  <c r="J39"/>
  <c r="K42"/>
  <c r="J42"/>
  <c r="K33"/>
  <c r="J33"/>
  <c r="K30"/>
  <c r="J30"/>
  <c r="K27"/>
  <c r="J27"/>
  <c r="K24"/>
  <c r="J24"/>
  <c r="K21"/>
  <c r="J21"/>
  <c r="J16" s="1"/>
  <c r="J14" s="1"/>
  <c r="K18"/>
  <c r="J18"/>
  <c r="K16"/>
  <c r="K14" s="1"/>
  <c r="J12"/>
  <c r="K13" l="1"/>
  <c r="K54"/>
  <c r="K94"/>
  <c r="J13"/>
  <c r="M97"/>
  <c r="J54" s="1"/>
  <c r="M30"/>
  <c r="M27"/>
  <c r="K11" l="1"/>
  <c r="J11"/>
  <c r="M94"/>
  <c r="G32" i="9" s="1"/>
  <c r="O96" i="8"/>
  <c r="L96"/>
  <c r="L13" s="1"/>
  <c r="M13"/>
  <c r="M59"/>
  <c r="O33"/>
  <c r="N33"/>
  <c r="M33"/>
  <c r="L33"/>
  <c r="O97"/>
  <c r="N97"/>
  <c r="L97"/>
  <c r="L54" l="1"/>
  <c r="F22" i="9" s="1"/>
  <c r="F26" s="1"/>
  <c r="M21" i="8"/>
  <c r="M88"/>
  <c r="L88"/>
  <c r="M45"/>
  <c r="L39"/>
  <c r="O45"/>
  <c r="N45"/>
  <c r="L45"/>
  <c r="O81"/>
  <c r="N81"/>
  <c r="M81"/>
  <c r="O14"/>
  <c r="I16" i="9" s="1"/>
  <c r="I20" s="1"/>
  <c r="N14" i="8"/>
  <c r="H16" i="9" s="1"/>
  <c r="H20" s="1"/>
  <c r="M91" i="8"/>
  <c r="L91"/>
  <c r="O51" l="1"/>
  <c r="N51"/>
  <c r="O39"/>
  <c r="N39"/>
  <c r="M39"/>
  <c r="O62" l="1"/>
  <c r="N62"/>
  <c r="L85"/>
  <c r="M85"/>
  <c r="O57"/>
  <c r="O12" s="1"/>
  <c r="N57"/>
  <c r="N12" s="1"/>
  <c r="O24"/>
  <c r="N24"/>
  <c r="M16"/>
  <c r="L81"/>
  <c r="N13" l="1"/>
  <c r="O59"/>
  <c r="O13"/>
  <c r="N59"/>
  <c r="M14"/>
  <c r="G16" i="9" s="1"/>
  <c r="G20" s="1"/>
  <c r="O18" i="8" l="1"/>
  <c r="N18"/>
  <c r="M18"/>
  <c r="L94"/>
  <c r="F32" i="9" s="1"/>
  <c r="F14" s="1"/>
  <c r="F10" s="1"/>
  <c r="O69" i="8"/>
  <c r="N69"/>
  <c r="M69"/>
  <c r="L69"/>
  <c r="M66"/>
  <c r="L66"/>
  <c r="L30"/>
  <c r="L27"/>
  <c r="M98"/>
  <c r="L98"/>
  <c r="L42"/>
  <c r="L78"/>
  <c r="M101"/>
  <c r="F34" i="9"/>
  <c r="F15"/>
  <c r="L101" i="8"/>
  <c r="L63"/>
  <c r="F28" i="9" l="1"/>
  <c r="L116" i="8"/>
  <c r="L11" s="1"/>
  <c r="L9" s="1"/>
  <c r="L114" l="1"/>
  <c r="M75"/>
  <c r="M57" s="1"/>
  <c r="M12" s="1"/>
  <c r="M63"/>
  <c r="O75" l="1"/>
  <c r="N75"/>
  <c r="O117"/>
  <c r="N117"/>
  <c r="M117"/>
  <c r="O78"/>
  <c r="N78"/>
  <c r="M78"/>
  <c r="G13" i="9"/>
  <c r="H13"/>
  <c r="I13"/>
  <c r="O94" i="8"/>
  <c r="I32" i="9" s="1"/>
  <c r="N94" i="8"/>
  <c r="H32" i="9" s="1"/>
  <c r="O116" i="8" l="1"/>
  <c r="O114" s="1"/>
  <c r="M116"/>
  <c r="M114" s="1"/>
  <c r="N116"/>
  <c r="N114" s="1"/>
  <c r="M54"/>
  <c r="G22" i="9" s="1"/>
  <c r="G26" s="1"/>
  <c r="G14" s="1"/>
  <c r="N54" i="8"/>
  <c r="H22" i="9" s="1"/>
  <c r="H26" s="1"/>
  <c r="H14" s="1"/>
  <c r="O54" i="8"/>
  <c r="I22" i="9" s="1"/>
  <c r="I26" s="1"/>
  <c r="I14" s="1"/>
  <c r="N11" i="8" l="1"/>
  <c r="N9" s="1"/>
  <c r="O11"/>
  <c r="O9" s="1"/>
  <c r="M11"/>
  <c r="M9" s="1"/>
  <c r="O42"/>
  <c r="N42"/>
  <c r="M42"/>
  <c r="O63"/>
  <c r="N63"/>
  <c r="I34" i="9" l="1"/>
  <c r="H34"/>
  <c r="G34"/>
  <c r="I28"/>
  <c r="H28"/>
  <c r="G28"/>
  <c r="I15"/>
  <c r="H15"/>
  <c r="G15"/>
  <c r="I12"/>
  <c r="H12"/>
  <c r="G12"/>
  <c r="G10" l="1"/>
  <c r="I10"/>
  <c r="H10"/>
  <c r="O27" i="8"/>
  <c r="N27"/>
  <c r="O30"/>
  <c r="N30"/>
  <c r="O66"/>
  <c r="N66"/>
  <c r="O98"/>
  <c r="N101"/>
  <c r="O101"/>
</calcChain>
</file>

<file path=xl/sharedStrings.xml><?xml version="1.0" encoding="utf-8"?>
<sst xmlns="http://schemas.openxmlformats.org/spreadsheetml/2006/main" count="554" uniqueCount="142">
  <si>
    <t>Наименование  программы, подпрограммы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</si>
  <si>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</si>
  <si>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</si>
  <si>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</si>
  <si>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</si>
  <si>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</si>
  <si>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</si>
  <si>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</si>
  <si>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</si>
  <si>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</si>
  <si>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Плановый период</t>
  </si>
  <si>
    <t>план</t>
  </si>
  <si>
    <t>факт</t>
  </si>
  <si>
    <t>Примечание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</si>
  <si>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</si>
  <si>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</si>
  <si>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рублей</t>
  </si>
  <si>
    <t>0801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</si>
  <si>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</si>
  <si>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Руководитель </t>
  </si>
  <si>
    <t>Приложение № 8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</si>
  <si>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</si>
  <si>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</si>
  <si>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</si>
  <si>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</si>
  <si>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</si>
  <si>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</si>
  <si>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</si>
  <si>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</si>
  <si>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</si>
  <si>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</si>
  <si>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местный бюджет</t>
  </si>
  <si>
    <t>Развитие архивного дела</t>
  </si>
  <si>
    <t xml:space="preserve">"Развитие культуры ЗАТО Железногорск" 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</si>
  <si>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</si>
  <si>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</si>
  <si>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</si>
  <si>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</si>
  <si>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</si>
  <si>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</si>
  <si>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</si>
  <si>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</si>
  <si>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</si>
  <si>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</si>
  <si>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</si>
  <si>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</si>
  <si>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</si>
  <si>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</si>
  <si>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</si>
  <si>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</si>
  <si>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</si>
  <si>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</si>
  <si>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0830000020</t>
  </si>
  <si>
    <t>Администрация ЗАТО г.Железногорск</t>
  </si>
  <si>
    <t>009</t>
  </si>
  <si>
    <t>0820000090</t>
  </si>
  <si>
    <t>0113</t>
  </si>
  <si>
    <t xml:space="preserve"> Выполнение работ по обеспечению проведения праздников на территории ЗАТО Железногорск</t>
  </si>
  <si>
    <t>0840000010</t>
  </si>
  <si>
    <t>0840000000</t>
  </si>
  <si>
    <t>Пополнение фондов архива и эффективное использование архивных документов</t>
  </si>
  <si>
    <t>Исполнители</t>
  </si>
  <si>
    <t>МКУ "Управление культуры"_________________________Г.А.Тихолаз</t>
  </si>
  <si>
    <t>МКУ "Управление культуры"____________________________Г.А.Тихолаз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</si>
  <si>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</si>
  <si>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</si>
  <si>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</si>
  <si>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</si>
  <si>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</si>
  <si>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0820000070</t>
  </si>
  <si>
    <t>870</t>
  </si>
  <si>
    <t>612</t>
  </si>
  <si>
    <t>600</t>
  </si>
  <si>
    <t>0703</t>
  </si>
  <si>
    <t>Проведение капитального ремонта здания МБУК ЦГБ им. М.Горького ул.Крупской,8</t>
  </si>
  <si>
    <t>0810000030</t>
  </si>
  <si>
    <t>Капитальный ремонт объектов МАУК ПКиО им.С.М.Кирова</t>
  </si>
  <si>
    <t>0820000120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</si>
  <si>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</si>
  <si>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</si>
  <si>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</si>
  <si>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</si>
  <si>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</si>
  <si>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</si>
  <si>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Резерв средств на софинансирование мероприятий по краевым программам в рамках подпрограммы "Досуг, искусство и народное творчество"</t>
  </si>
  <si>
    <t>Финансовое управление Администрации ЗАТО г. Железногорск</t>
  </si>
  <si>
    <t xml:space="preserve">Финансовое управление Администрация ЗАТО г.Железногорск </t>
  </si>
  <si>
    <t>622</t>
  </si>
  <si>
    <t>Приобретение звукового оборудования</t>
  </si>
  <si>
    <t>0820000170</t>
  </si>
  <si>
    <t>Х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</si>
  <si>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</si>
  <si>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</si>
  <si>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</si>
  <si>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08100L5190</t>
  </si>
  <si>
    <t>Обеспечение безопасных и комфортных условий функционирования учреждений культуры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</si>
  <si>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</si>
  <si>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</si>
  <si>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</si>
  <si>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</si>
  <si>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</si>
  <si>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</si>
  <si>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>0810000100</t>
  </si>
  <si>
    <t>Обеспечение безопасных и комфортных условий функционирования учреждений культуры: МБУК МВЦ, МБУК ЦГБ им.М. Горького</t>
  </si>
  <si>
    <t>Материально-техническое оснащение</t>
  </si>
  <si>
    <t>2017 (отчетный год)</t>
  </si>
  <si>
    <t>КЦСР</t>
  </si>
  <si>
    <t xml:space="preserve">КВСР </t>
  </si>
  <si>
    <t xml:space="preserve">КФСР </t>
  </si>
  <si>
    <t xml:space="preserve">КВР </t>
  </si>
  <si>
    <t>КБК</t>
  </si>
  <si>
    <t>Наименовние главного распорядителя бюджетных средств</t>
  </si>
  <si>
    <t>план на год</t>
  </si>
  <si>
    <t>2018 (текущий год)</t>
  </si>
  <si>
    <t>2019 год</t>
  </si>
  <si>
    <t>2020 год</t>
  </si>
  <si>
    <t>Расходы по годам, рублей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</si>
  <si>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</si>
  <si>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08200L4660 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</si>
  <si>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</si>
  <si>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08100S4490</t>
  </si>
  <si>
    <t xml:space="preserve">08100R5190    </t>
  </si>
  <si>
    <t>Расходы на софинансирование расходов на поддержку отрасли культуры</t>
  </si>
  <si>
    <t xml:space="preserve">08100R5190 </t>
  </si>
  <si>
    <t xml:space="preserve">08100S5190  </t>
  </si>
  <si>
    <t>110</t>
  </si>
  <si>
    <t>850</t>
  </si>
  <si>
    <t>610</t>
  </si>
  <si>
    <t>620</t>
  </si>
  <si>
    <t>2018 год</t>
  </si>
  <si>
    <t>Обеспечение безопасных и комфортных условий функционирования МАУК "ПКиО им. С.М. Кирова"</t>
  </si>
  <si>
    <t>0820000190</t>
  </si>
  <si>
    <t>отчетный период январь - декабрь
факт</t>
  </si>
  <si>
    <t>Травкина Юлия Моисеевна 75-33-12</t>
  </si>
  <si>
    <t>Парфенова Елена Владимировна 75-33-09</t>
  </si>
  <si>
    <t>Неиспользованные средства по МКУ "Управление культуры" - 40656,30 руб. возвращены в бюджет, в т.ч. по расходам на командировки - 17250,29 руб. за счет оплаты части расходов Госкорпорацией "Росатом"; по начислениям на заработную плату - 22413,09 руб.; по прочим расходам - 992,92 руб.</t>
  </si>
  <si>
    <t>Экономия по итогам аукциона</t>
  </si>
  <si>
    <t>С подрядчиком ООО "Сибиком"Расторгнут муниципальный контракт. Выполнение запланированного объема работ перенесено на 2019 год</t>
  </si>
  <si>
    <t>В библиотеке № 6 проведен капитальный ремонт, закуплено компьютерное и проекционное борудование, мебель, книжные стеллажи. Приобретено оборудование для автоматизированной системы выдачи на основе RFID-технологий (антикражные ворота, рабочие станции библиотекарей, электронные билеты)</t>
  </si>
  <si>
    <t xml:space="preserve">В МБУК ЦГБ им. М. Горького приобретено 167 экземпляров книжных изданий </t>
  </si>
  <si>
    <t>В МБУК ЦГБ им. М. Горького приобретено 778 экземпляров книжных изданий</t>
  </si>
  <si>
    <t>Неиспользованные средства на обследование и текущий ремонт кровель библиотек № 1 и № 2 возвращены в бюджет. В связи с тем, что на обследование кровель затрачено меньше денежных средств, чем планировалось в предварительных сметах.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</si>
</sst>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2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4"/>
      <color rgb="FFFF0000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254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5" fontId="5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wrapText="1"/>
    </xf>
    <xf numFmtId="4" fontId="9" fillId="2" borderId="1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right" wrapText="1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16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165" fontId="5" fillId="3" borderId="0" xfId="0" applyNumberFormat="1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vertical="center"/>
    </xf>
    <xf numFmtId="4" fontId="9" fillId="0" borderId="0" xfId="0" applyNumberFormat="1" applyFont="1" applyFill="1"/>
    <xf numFmtId="0" fontId="9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4" fontId="9" fillId="3" borderId="2" xfId="0" applyNumberFormat="1" applyFont="1" applyFill="1" applyBorder="1"/>
    <xf numFmtId="0" fontId="22" fillId="4" borderId="1" xfId="0" applyFont="1" applyFill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0" fontId="22" fillId="5" borderId="1" xfId="0" applyFont="1" applyFill="1" applyBorder="1" applyAlignment="1">
      <alignment horizontal="left" wrapText="1"/>
    </xf>
    <xf numFmtId="49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right" vertical="center"/>
    </xf>
    <xf numFmtId="0" fontId="22" fillId="5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right" vertical="center" wrapText="1"/>
    </xf>
    <xf numFmtId="0" fontId="20" fillId="0" borderId="0" xfId="0" applyFont="1" applyFill="1"/>
    <xf numFmtId="4" fontId="16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25" fillId="0" borderId="0" xfId="0" applyNumberFormat="1" applyFont="1" applyFill="1" applyAlignment="1">
      <alignment vertical="center" wrapText="1"/>
    </xf>
    <xf numFmtId="4" fontId="26" fillId="0" borderId="0" xfId="0" applyNumberFormat="1" applyFont="1" applyFill="1" applyAlignment="1">
      <alignment vertical="center"/>
    </xf>
    <xf numFmtId="4" fontId="27" fillId="0" borderId="2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/>
    </xf>
    <xf numFmtId="0" fontId="28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vertical="center"/>
    </xf>
    <xf numFmtId="49" fontId="28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17" fillId="0" borderId="0" xfId="0" applyNumberFormat="1" applyFont="1" applyFill="1" applyAlignment="1">
      <alignment vertical="center"/>
    </xf>
    <xf numFmtId="4" fontId="24" fillId="0" borderId="0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4" borderId="7" xfId="0" quotePrefix="1" applyNumberFormat="1" applyFont="1" applyFill="1" applyBorder="1" applyAlignment="1">
      <alignment horizontal="center" vertical="center" wrapText="1"/>
    </xf>
    <xf numFmtId="49" fontId="9" fillId="4" borderId="8" xfId="0" quotePrefix="1" applyNumberFormat="1" applyFont="1" applyFill="1" applyBorder="1" applyAlignment="1">
      <alignment horizontal="center" vertical="center" wrapText="1"/>
    </xf>
    <xf numFmtId="49" fontId="9" fillId="4" borderId="6" xfId="0" quotePrefix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49" fontId="9" fillId="5" borderId="8" xfId="0" quotePrefix="1" applyNumberFormat="1" applyFont="1" applyFill="1" applyBorder="1" applyAlignment="1">
      <alignment horizontal="center" vertical="center" wrapText="1"/>
    </xf>
    <xf numFmtId="49" fontId="9" fillId="5" borderId="6" xfId="0" quotePrefix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9" fillId="4" borderId="1" xfId="0" quotePrefix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49" fontId="23" fillId="0" borderId="1" xfId="0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49" fontId="9" fillId="5" borderId="8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/>
    <xf numFmtId="0" fontId="18" fillId="0" borderId="5" xfId="0" applyFont="1" applyFill="1" applyBorder="1"/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5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left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" fontId="7" fillId="6" borderId="3" xfId="0" applyNumberFormat="1" applyFont="1" applyFill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4" fontId="10" fillId="6" borderId="3" xfId="0" applyNumberFormat="1" applyFont="1" applyFill="1" applyBorder="1" applyAlignment="1">
      <alignment horizontal="left" vertical="top" wrapText="1"/>
    </xf>
    <xf numFmtId="4" fontId="10" fillId="6" borderId="4" xfId="0" applyNumberFormat="1" applyFont="1" applyFill="1" applyBorder="1" applyAlignment="1">
      <alignment horizontal="left" vertical="top" wrapText="1"/>
    </xf>
    <xf numFmtId="4" fontId="10" fillId="6" borderId="5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8"/>
  <sheetViews>
    <sheetView tabSelected="1" zoomScaleNormal="100" zoomScaleSheetLayoutView="90" zoomScalePageLayoutView="25" workbookViewId="0">
      <pane xSplit="9" ySplit="8" topLeftCell="J32" activePane="bottomRight" state="frozen"/>
      <selection pane="topRight" activeCell="J1" sqref="J1"/>
      <selection pane="bottomLeft" activeCell="A9" sqref="A9"/>
      <selection pane="bottomRight" activeCell="P36" sqref="P36:P38"/>
    </sheetView>
  </sheetViews>
  <sheetFormatPr defaultColWidth="9.140625" defaultRowHeight="15.75"/>
  <cols>
    <col min="1" max="1" width="15.7109375" style="29" customWidth="1"/>
    <col min="2" max="2" width="27.140625" style="29" customWidth="1"/>
    <col min="3" max="3" width="17.42578125" style="9" customWidth="1"/>
    <col min="4" max="4" width="3.28515625" style="1" customWidth="1"/>
    <col min="5" max="5" width="3" style="1" customWidth="1"/>
    <col min="6" max="7" width="6.7109375" style="1" customWidth="1"/>
    <col min="8" max="8" width="7.570312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1" customWidth="1"/>
    <col min="13" max="13" width="17.7109375" style="12" customWidth="1"/>
    <col min="14" max="15" width="14.7109375" style="12" customWidth="1"/>
    <col min="16" max="16" width="45.85546875" style="12" customWidth="1"/>
    <col min="17" max="17" width="12" style="6" customWidth="1"/>
    <col min="18" max="18" width="17.85546875" style="1" customWidth="1"/>
    <col min="19" max="19" width="17" style="1" customWidth="1"/>
    <col min="20" max="20" width="17.5703125" style="1" customWidth="1"/>
    <col min="21" max="21" width="9.140625" style="1" customWidth="1"/>
    <col min="22" max="16384" width="9.140625" style="1"/>
  </cols>
  <sheetData>
    <row r="1" spans="1:20" ht="18.75" customHeight="1">
      <c r="A1" s="106" t="s">
        <v>129</v>
      </c>
      <c r="B1" s="28"/>
      <c r="C1" s="32"/>
      <c r="D1" s="7"/>
      <c r="E1" s="7"/>
      <c r="F1" s="7"/>
      <c r="G1" s="7"/>
      <c r="H1" s="7"/>
      <c r="I1" s="7"/>
      <c r="J1" s="7"/>
      <c r="K1" s="7"/>
      <c r="L1" s="7"/>
      <c r="M1" s="7"/>
      <c r="N1" s="161" t="s">
        <v>14</v>
      </c>
      <c r="O1" s="161"/>
      <c r="P1" s="161"/>
      <c r="Q1" s="8"/>
      <c r="R1" s="9"/>
      <c r="S1" s="9"/>
      <c r="T1" s="9"/>
    </row>
    <row r="2" spans="1:20" ht="38.450000000000003" customHeight="1">
      <c r="A2" s="28"/>
      <c r="B2" s="28"/>
      <c r="C2" s="32"/>
      <c r="D2" s="7"/>
      <c r="E2" s="7"/>
      <c r="F2" s="7"/>
      <c r="G2" s="7"/>
      <c r="H2" s="7"/>
      <c r="I2" s="7"/>
      <c r="J2" s="110"/>
      <c r="K2" s="110"/>
      <c r="L2" s="7"/>
      <c r="M2" s="7"/>
      <c r="N2" s="162" t="s">
        <v>15</v>
      </c>
      <c r="O2" s="162"/>
      <c r="P2" s="162"/>
      <c r="Q2" s="8"/>
      <c r="R2" s="9"/>
      <c r="S2" s="9"/>
      <c r="T2" s="9"/>
    </row>
    <row r="3" spans="1:20" ht="76.5" customHeight="1">
      <c r="A3" s="170" t="s">
        <v>18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0"/>
      <c r="R3" s="11"/>
      <c r="S3" s="11"/>
      <c r="T3" s="11"/>
    </row>
    <row r="4" spans="1:20">
      <c r="J4" s="111"/>
      <c r="K4" s="111"/>
      <c r="O4" s="167" t="s">
        <v>16</v>
      </c>
      <c r="P4" s="168"/>
    </row>
    <row r="5" spans="1:20" ht="15.6" customHeight="1">
      <c r="A5" s="145" t="s">
        <v>36</v>
      </c>
      <c r="B5" s="145" t="s">
        <v>0</v>
      </c>
      <c r="C5" s="155" t="s">
        <v>111</v>
      </c>
      <c r="D5" s="156" t="s">
        <v>110</v>
      </c>
      <c r="E5" s="156"/>
      <c r="F5" s="156"/>
      <c r="G5" s="156"/>
      <c r="H5" s="156"/>
      <c r="I5" s="156"/>
      <c r="J5" s="219" t="s">
        <v>116</v>
      </c>
      <c r="K5" s="220"/>
      <c r="L5" s="221"/>
      <c r="M5" s="221"/>
      <c r="N5" s="222"/>
      <c r="O5" s="223"/>
      <c r="P5" s="90"/>
      <c r="R5" s="4"/>
      <c r="S5" s="4"/>
      <c r="T5" s="4"/>
    </row>
    <row r="6" spans="1:20">
      <c r="A6" s="145"/>
      <c r="B6" s="145"/>
      <c r="C6" s="155"/>
      <c r="D6" s="156" t="s">
        <v>106</v>
      </c>
      <c r="E6" s="156"/>
      <c r="F6" s="156"/>
      <c r="G6" s="156" t="s">
        <v>107</v>
      </c>
      <c r="H6" s="157" t="s">
        <v>108</v>
      </c>
      <c r="I6" s="156" t="s">
        <v>109</v>
      </c>
      <c r="J6" s="165" t="s">
        <v>105</v>
      </c>
      <c r="K6" s="165"/>
      <c r="L6" s="166" t="s">
        <v>113</v>
      </c>
      <c r="M6" s="224"/>
      <c r="N6" s="165" t="s">
        <v>10</v>
      </c>
      <c r="O6" s="166"/>
      <c r="P6" s="171" t="s">
        <v>13</v>
      </c>
      <c r="R6" s="4"/>
      <c r="S6" s="4"/>
      <c r="T6" s="4"/>
    </row>
    <row r="7" spans="1:20" ht="15.6" customHeight="1">
      <c r="A7" s="145"/>
      <c r="B7" s="145"/>
      <c r="C7" s="155"/>
      <c r="D7" s="156"/>
      <c r="E7" s="156"/>
      <c r="F7" s="156"/>
      <c r="G7" s="156"/>
      <c r="H7" s="157"/>
      <c r="I7" s="156"/>
      <c r="J7" s="165"/>
      <c r="K7" s="165"/>
      <c r="L7" s="208" t="s">
        <v>112</v>
      </c>
      <c r="M7" s="208" t="s">
        <v>132</v>
      </c>
      <c r="N7" s="165"/>
      <c r="O7" s="166"/>
      <c r="P7" s="171"/>
      <c r="R7" s="4"/>
      <c r="S7" s="4"/>
      <c r="T7" s="4"/>
    </row>
    <row r="8" spans="1:20" ht="32.450000000000003" customHeight="1">
      <c r="A8" s="145"/>
      <c r="B8" s="145"/>
      <c r="C8" s="155"/>
      <c r="D8" s="156"/>
      <c r="E8" s="156"/>
      <c r="F8" s="156"/>
      <c r="G8" s="156"/>
      <c r="H8" s="157"/>
      <c r="I8" s="156"/>
      <c r="J8" s="57" t="s">
        <v>11</v>
      </c>
      <c r="K8" s="57" t="s">
        <v>12</v>
      </c>
      <c r="L8" s="225"/>
      <c r="M8" s="209"/>
      <c r="N8" s="76" t="s">
        <v>114</v>
      </c>
      <c r="O8" s="89" t="s">
        <v>115</v>
      </c>
      <c r="P8" s="91"/>
      <c r="R8" s="4"/>
      <c r="S8" s="4"/>
      <c r="T8" s="4"/>
    </row>
    <row r="9" spans="1:20" ht="25.5">
      <c r="A9" s="153" t="s">
        <v>4</v>
      </c>
      <c r="B9" s="153" t="s">
        <v>33</v>
      </c>
      <c r="C9" s="33" t="s">
        <v>78</v>
      </c>
      <c r="D9" s="137" t="s">
        <v>37</v>
      </c>
      <c r="E9" s="137"/>
      <c r="F9" s="137"/>
      <c r="G9" s="88" t="s">
        <v>90</v>
      </c>
      <c r="H9" s="88" t="s">
        <v>90</v>
      </c>
      <c r="I9" s="56" t="s">
        <v>90</v>
      </c>
      <c r="J9" s="58">
        <v>419068563.25</v>
      </c>
      <c r="K9" s="58">
        <v>417749130.44999999</v>
      </c>
      <c r="L9" s="58">
        <f>L11+L12+L13</f>
        <v>474924392.75</v>
      </c>
      <c r="M9" s="58">
        <f>+M11+M12+M13</f>
        <v>436958621.58999997</v>
      </c>
      <c r="N9" s="58">
        <f>+N11+N12+N13</f>
        <v>342923716</v>
      </c>
      <c r="O9" s="58">
        <f>+O11+O12+O13</f>
        <v>333883716</v>
      </c>
      <c r="P9" s="163"/>
      <c r="Q9" s="13"/>
      <c r="R9" s="77"/>
      <c r="S9" s="3"/>
      <c r="T9" s="3"/>
    </row>
    <row r="10" spans="1:20">
      <c r="A10" s="153"/>
      <c r="B10" s="153"/>
      <c r="C10" s="47" t="s">
        <v>1</v>
      </c>
      <c r="D10" s="132"/>
      <c r="E10" s="132"/>
      <c r="F10" s="132"/>
      <c r="G10" s="88"/>
      <c r="H10" s="88"/>
      <c r="I10" s="56"/>
      <c r="J10" s="2"/>
      <c r="K10" s="2"/>
      <c r="L10" s="2"/>
      <c r="M10" s="2"/>
      <c r="N10" s="2"/>
      <c r="O10" s="2"/>
      <c r="P10" s="163"/>
      <c r="R10" s="77"/>
      <c r="S10" s="4"/>
      <c r="T10" s="4"/>
    </row>
    <row r="11" spans="1:20" s="51" customFormat="1" ht="45">
      <c r="A11" s="153"/>
      <c r="B11" s="153"/>
      <c r="C11" s="79" t="s">
        <v>53</v>
      </c>
      <c r="D11" s="144" t="s">
        <v>37</v>
      </c>
      <c r="E11" s="144"/>
      <c r="F11" s="144"/>
      <c r="G11" s="80" t="s">
        <v>54</v>
      </c>
      <c r="H11" s="80" t="s">
        <v>17</v>
      </c>
      <c r="I11" s="80" t="s">
        <v>90</v>
      </c>
      <c r="J11" s="81">
        <f>J56+J116+J16+J97</f>
        <v>27624748.969999999</v>
      </c>
      <c r="K11" s="81">
        <f>K56+K116+K97+K16</f>
        <v>26322636.180000003</v>
      </c>
      <c r="L11" s="81">
        <f>L16+L56+L116+L97</f>
        <v>58764699.109999999</v>
      </c>
      <c r="M11" s="81">
        <f>M56+M116+M97+M16</f>
        <v>20840413.829999998</v>
      </c>
      <c r="N11" s="81">
        <f>N56+N116+N97+N16</f>
        <v>14723834</v>
      </c>
      <c r="O11" s="81">
        <f>O56+O116+O97+O16</f>
        <v>14723834</v>
      </c>
      <c r="P11" s="163"/>
      <c r="Q11" s="52"/>
      <c r="R11" s="77"/>
      <c r="S11" s="53"/>
      <c r="T11" s="53"/>
    </row>
    <row r="12" spans="1:20" s="51" customFormat="1" ht="75">
      <c r="A12" s="153"/>
      <c r="B12" s="153"/>
      <c r="C12" s="82" t="s">
        <v>85</v>
      </c>
      <c r="D12" s="172" t="s">
        <v>37</v>
      </c>
      <c r="E12" s="172"/>
      <c r="F12" s="172"/>
      <c r="G12" s="83" t="s">
        <v>68</v>
      </c>
      <c r="H12" s="83" t="s">
        <v>17</v>
      </c>
      <c r="I12" s="83" t="s">
        <v>90</v>
      </c>
      <c r="J12" s="84">
        <f t="shared" ref="J12:K12" si="0">J57</f>
        <v>0</v>
      </c>
      <c r="K12" s="84">
        <f t="shared" si="0"/>
        <v>0</v>
      </c>
      <c r="L12" s="84">
        <v>0</v>
      </c>
      <c r="M12" s="84">
        <f t="shared" ref="M12:O12" si="1">M57</f>
        <v>0</v>
      </c>
      <c r="N12" s="84">
        <f t="shared" si="1"/>
        <v>0</v>
      </c>
      <c r="O12" s="84">
        <f t="shared" si="1"/>
        <v>0</v>
      </c>
      <c r="P12" s="163"/>
      <c r="Q12" s="52"/>
      <c r="R12" s="77"/>
      <c r="S12" s="53"/>
      <c r="T12" s="53"/>
    </row>
    <row r="13" spans="1:20" ht="25.5">
      <c r="A13" s="153"/>
      <c r="B13" s="153"/>
      <c r="C13" s="33" t="s">
        <v>5</v>
      </c>
      <c r="D13" s="137" t="s">
        <v>37</v>
      </c>
      <c r="E13" s="137"/>
      <c r="F13" s="137"/>
      <c r="G13" s="88" t="s">
        <v>8</v>
      </c>
      <c r="H13" s="88" t="s">
        <v>17</v>
      </c>
      <c r="I13" s="56" t="s">
        <v>72</v>
      </c>
      <c r="J13" s="15">
        <f t="shared" ref="J13:O13" si="2">J17+J58+J96</f>
        <v>391443814.27999997</v>
      </c>
      <c r="K13" s="15">
        <f t="shared" si="2"/>
        <v>391426494.26999998</v>
      </c>
      <c r="L13" s="15">
        <f t="shared" si="2"/>
        <v>416159693.63999999</v>
      </c>
      <c r="M13" s="15">
        <f t="shared" si="2"/>
        <v>416118207.75999999</v>
      </c>
      <c r="N13" s="15">
        <f t="shared" si="2"/>
        <v>328199882</v>
      </c>
      <c r="O13" s="15">
        <f t="shared" si="2"/>
        <v>319159882</v>
      </c>
      <c r="P13" s="164"/>
      <c r="Q13" s="107"/>
      <c r="R13" s="77"/>
      <c r="S13" s="4"/>
      <c r="T13" s="4"/>
    </row>
    <row r="14" spans="1:20" ht="25.5">
      <c r="A14" s="153" t="s">
        <v>34</v>
      </c>
      <c r="B14" s="153" t="s">
        <v>64</v>
      </c>
      <c r="C14" s="33" t="s">
        <v>78</v>
      </c>
      <c r="D14" s="137" t="s">
        <v>38</v>
      </c>
      <c r="E14" s="137"/>
      <c r="F14" s="137"/>
      <c r="G14" s="88" t="s">
        <v>90</v>
      </c>
      <c r="H14" s="88" t="s">
        <v>17</v>
      </c>
      <c r="I14" s="56" t="s">
        <v>90</v>
      </c>
      <c r="J14" s="15">
        <f>J16+J17</f>
        <v>88838358.999999985</v>
      </c>
      <c r="K14" s="15">
        <f t="shared" ref="K14" si="3">K16+K17</f>
        <v>88634792.799999982</v>
      </c>
      <c r="L14" s="15">
        <f>L16+L17</f>
        <v>134068355.48999999</v>
      </c>
      <c r="M14" s="15">
        <f t="shared" ref="M14:O14" si="4">M16+M17</f>
        <v>96231681.11999999</v>
      </c>
      <c r="N14" s="15">
        <f t="shared" si="4"/>
        <v>57508149</v>
      </c>
      <c r="O14" s="15">
        <f t="shared" si="4"/>
        <v>57508149</v>
      </c>
      <c r="P14" s="169"/>
      <c r="R14" s="77"/>
    </row>
    <row r="15" spans="1:20">
      <c r="A15" s="153"/>
      <c r="B15" s="153"/>
      <c r="C15" s="47" t="s">
        <v>1</v>
      </c>
      <c r="D15" s="132"/>
      <c r="E15" s="132"/>
      <c r="F15" s="132"/>
      <c r="G15" s="88"/>
      <c r="H15" s="88"/>
      <c r="I15" s="56"/>
      <c r="J15" s="15"/>
      <c r="K15" s="15"/>
      <c r="L15" s="15"/>
      <c r="M15" s="15"/>
      <c r="N15" s="15"/>
      <c r="O15" s="15"/>
      <c r="P15" s="163"/>
      <c r="R15" s="77"/>
    </row>
    <row r="16" spans="1:20" ht="38.25">
      <c r="A16" s="153"/>
      <c r="B16" s="153"/>
      <c r="C16" s="85" t="s">
        <v>82</v>
      </c>
      <c r="D16" s="144" t="s">
        <v>38</v>
      </c>
      <c r="E16" s="144"/>
      <c r="F16" s="144"/>
      <c r="G16" s="80" t="s">
        <v>54</v>
      </c>
      <c r="H16" s="80" t="s">
        <v>17</v>
      </c>
      <c r="I16" s="80" t="s">
        <v>90</v>
      </c>
      <c r="J16" s="81">
        <f>J21</f>
        <v>5000000</v>
      </c>
      <c r="K16" s="81">
        <f>K21</f>
        <v>4796433.8</v>
      </c>
      <c r="L16" s="81">
        <f>L21</f>
        <v>40003307.950000003</v>
      </c>
      <c r="M16" s="81">
        <f>M21</f>
        <v>2167463.16</v>
      </c>
      <c r="N16" s="81">
        <f t="shared" ref="N16:O16" si="5">N21</f>
        <v>0</v>
      </c>
      <c r="O16" s="81">
        <f t="shared" si="5"/>
        <v>0</v>
      </c>
      <c r="P16" s="163"/>
      <c r="R16" s="77"/>
    </row>
    <row r="17" spans="1:18" ht="25.5">
      <c r="A17" s="153"/>
      <c r="B17" s="153"/>
      <c r="C17" s="33" t="s">
        <v>5</v>
      </c>
      <c r="D17" s="137" t="s">
        <v>38</v>
      </c>
      <c r="E17" s="137"/>
      <c r="F17" s="137"/>
      <c r="G17" s="88" t="s">
        <v>8</v>
      </c>
      <c r="H17" s="88" t="s">
        <v>17</v>
      </c>
      <c r="I17" s="56" t="s">
        <v>72</v>
      </c>
      <c r="J17" s="15">
        <f>J20+J26+J29+J32+J44+J41+J53+J47+J35+J38</f>
        <v>83838358.999999985</v>
      </c>
      <c r="K17" s="15">
        <f>K20+K26+K29+K32+K44+K41+K53+K47+K35+K38</f>
        <v>83838358.999999985</v>
      </c>
      <c r="L17" s="15">
        <f>L20+L26+L29+L32+L44+L41+L53+L47+L35+L38+L50</f>
        <v>94065047.539999992</v>
      </c>
      <c r="M17" s="15">
        <f t="shared" ref="M17:O17" si="6">M20+M26+M29+M32+M44+M41+M53+M47+M35+M38+M50</f>
        <v>94064217.959999993</v>
      </c>
      <c r="N17" s="15">
        <f t="shared" si="6"/>
        <v>57508149</v>
      </c>
      <c r="O17" s="15">
        <f t="shared" si="6"/>
        <v>57508149</v>
      </c>
      <c r="P17" s="164"/>
      <c r="Q17" s="107"/>
      <c r="R17" s="77"/>
    </row>
    <row r="18" spans="1:18" ht="25.5" hidden="1">
      <c r="A18" s="136"/>
      <c r="B18" s="136" t="s">
        <v>74</v>
      </c>
      <c r="C18" s="33" t="s">
        <v>78</v>
      </c>
      <c r="D18" s="137" t="s">
        <v>75</v>
      </c>
      <c r="E18" s="137"/>
      <c r="F18" s="137"/>
      <c r="G18" s="88" t="s">
        <v>8</v>
      </c>
      <c r="H18" s="88" t="s">
        <v>17</v>
      </c>
      <c r="I18" s="56" t="s">
        <v>71</v>
      </c>
      <c r="J18" s="15">
        <f t="shared" ref="J18:K18" si="7">J20</f>
        <v>5538858.54</v>
      </c>
      <c r="K18" s="15">
        <f t="shared" si="7"/>
        <v>5538858.54</v>
      </c>
      <c r="L18" s="15">
        <f>L20</f>
        <v>0</v>
      </c>
      <c r="M18" s="15">
        <f t="shared" ref="M18:O18" si="8">M20</f>
        <v>0</v>
      </c>
      <c r="N18" s="15">
        <f t="shared" si="8"/>
        <v>0</v>
      </c>
      <c r="O18" s="15">
        <f t="shared" si="8"/>
        <v>0</v>
      </c>
      <c r="P18" s="202"/>
      <c r="R18" s="77"/>
    </row>
    <row r="19" spans="1:18" hidden="1">
      <c r="A19" s="136"/>
      <c r="B19" s="136"/>
      <c r="C19" s="47" t="s">
        <v>1</v>
      </c>
      <c r="D19" s="132"/>
      <c r="E19" s="132"/>
      <c r="F19" s="132"/>
      <c r="G19" s="88"/>
      <c r="H19" s="88"/>
      <c r="I19" s="56"/>
      <c r="J19" s="15"/>
      <c r="K19" s="15"/>
      <c r="L19" s="15"/>
      <c r="M19" s="15"/>
      <c r="N19" s="15"/>
      <c r="O19" s="15"/>
      <c r="P19" s="203"/>
      <c r="R19" s="77"/>
    </row>
    <row r="20" spans="1:18" ht="43.15" hidden="1" customHeight="1">
      <c r="A20" s="136"/>
      <c r="B20" s="136"/>
      <c r="C20" s="33" t="s">
        <v>5</v>
      </c>
      <c r="D20" s="137" t="s">
        <v>75</v>
      </c>
      <c r="E20" s="137"/>
      <c r="F20" s="137"/>
      <c r="G20" s="88" t="s">
        <v>8</v>
      </c>
      <c r="H20" s="88" t="s">
        <v>17</v>
      </c>
      <c r="I20" s="56" t="s">
        <v>71</v>
      </c>
      <c r="J20" s="14">
        <v>5538858.54</v>
      </c>
      <c r="K20" s="14">
        <v>5538858.54</v>
      </c>
      <c r="L20" s="14">
        <v>0</v>
      </c>
      <c r="M20" s="14">
        <v>0</v>
      </c>
      <c r="N20" s="14">
        <v>0</v>
      </c>
      <c r="O20" s="14">
        <v>0</v>
      </c>
      <c r="P20" s="204"/>
      <c r="Q20" s="13"/>
      <c r="R20" s="77"/>
    </row>
    <row r="21" spans="1:18" ht="33" customHeight="1">
      <c r="A21" s="126"/>
      <c r="B21" s="123" t="s">
        <v>81</v>
      </c>
      <c r="C21" s="33" t="s">
        <v>78</v>
      </c>
      <c r="D21" s="120" t="s">
        <v>83</v>
      </c>
      <c r="E21" s="130"/>
      <c r="F21" s="131"/>
      <c r="G21" s="88" t="s">
        <v>54</v>
      </c>
      <c r="H21" s="88" t="s">
        <v>17</v>
      </c>
      <c r="I21" s="97" t="s">
        <v>101</v>
      </c>
      <c r="J21" s="14">
        <f>J23</f>
        <v>5000000</v>
      </c>
      <c r="K21" s="14">
        <f>K23</f>
        <v>4796433.8</v>
      </c>
      <c r="L21" s="14">
        <f>L23</f>
        <v>40003307.950000003</v>
      </c>
      <c r="M21" s="14">
        <f>M23</f>
        <v>2167463.16</v>
      </c>
      <c r="N21" s="14">
        <v>0</v>
      </c>
      <c r="O21" s="14">
        <v>0</v>
      </c>
      <c r="P21" s="205" t="s">
        <v>137</v>
      </c>
      <c r="Q21" s="13"/>
      <c r="R21" s="77"/>
    </row>
    <row r="22" spans="1:18" ht="16.5" customHeight="1">
      <c r="A22" s="127"/>
      <c r="B22" s="124"/>
      <c r="C22" s="47" t="s">
        <v>1</v>
      </c>
      <c r="D22" s="129"/>
      <c r="E22" s="130"/>
      <c r="F22" s="131"/>
      <c r="G22" s="88"/>
      <c r="H22" s="88"/>
      <c r="I22" s="56"/>
      <c r="J22" s="14"/>
      <c r="K22" s="14"/>
      <c r="L22" s="14"/>
      <c r="M22" s="14"/>
      <c r="N22" s="14"/>
      <c r="O22" s="14"/>
      <c r="P22" s="206"/>
      <c r="Q22" s="13"/>
      <c r="R22" s="77"/>
    </row>
    <row r="23" spans="1:18" ht="40.5" customHeight="1">
      <c r="A23" s="128"/>
      <c r="B23" s="125"/>
      <c r="C23" s="85" t="s">
        <v>82</v>
      </c>
      <c r="D23" s="158" t="s">
        <v>83</v>
      </c>
      <c r="E23" s="134"/>
      <c r="F23" s="135"/>
      <c r="G23" s="80" t="s">
        <v>54</v>
      </c>
      <c r="H23" s="80" t="s">
        <v>17</v>
      </c>
      <c r="I23" s="80" t="s">
        <v>101</v>
      </c>
      <c r="J23" s="86">
        <v>5000000</v>
      </c>
      <c r="K23" s="86">
        <v>4796433.8</v>
      </c>
      <c r="L23" s="86">
        <v>40003307.950000003</v>
      </c>
      <c r="M23" s="86">
        <v>2167463.16</v>
      </c>
      <c r="N23" s="86">
        <v>9500000</v>
      </c>
      <c r="O23" s="86">
        <v>0</v>
      </c>
      <c r="P23" s="207"/>
      <c r="Q23" s="13"/>
      <c r="R23" s="77"/>
    </row>
    <row r="24" spans="1:18" ht="50.25" hidden="1" customHeight="1">
      <c r="A24" s="126"/>
      <c r="B24" s="123" t="s">
        <v>91</v>
      </c>
      <c r="C24" s="33" t="s">
        <v>78</v>
      </c>
      <c r="D24" s="120" t="s">
        <v>92</v>
      </c>
      <c r="E24" s="121"/>
      <c r="F24" s="122"/>
      <c r="G24" s="88" t="s">
        <v>8</v>
      </c>
      <c r="H24" s="88" t="s">
        <v>17</v>
      </c>
      <c r="I24" s="56" t="s">
        <v>71</v>
      </c>
      <c r="J24" s="14">
        <f t="shared" ref="J24:K24" si="9">J26</f>
        <v>1106925</v>
      </c>
      <c r="K24" s="14">
        <f t="shared" si="9"/>
        <v>1106925</v>
      </c>
      <c r="L24" s="14">
        <f t="shared" ref="L24:O24" si="10">L26</f>
        <v>0</v>
      </c>
      <c r="M24" s="14">
        <f t="shared" si="10"/>
        <v>0</v>
      </c>
      <c r="N24" s="14">
        <f t="shared" si="10"/>
        <v>0</v>
      </c>
      <c r="O24" s="14">
        <f t="shared" si="10"/>
        <v>0</v>
      </c>
      <c r="P24" s="210"/>
      <c r="Q24" s="13"/>
      <c r="R24" s="77"/>
    </row>
    <row r="25" spans="1:18" hidden="1">
      <c r="A25" s="127"/>
      <c r="B25" s="124"/>
      <c r="C25" s="47" t="s">
        <v>1</v>
      </c>
      <c r="D25" s="120"/>
      <c r="E25" s="121"/>
      <c r="F25" s="122"/>
      <c r="G25" s="88"/>
      <c r="H25" s="88"/>
      <c r="I25" s="56"/>
      <c r="J25" s="14"/>
      <c r="K25" s="14"/>
      <c r="L25" s="14"/>
      <c r="M25" s="14"/>
      <c r="N25" s="14"/>
      <c r="O25" s="14"/>
      <c r="P25" s="211"/>
      <c r="Q25" s="13"/>
      <c r="R25" s="77"/>
    </row>
    <row r="26" spans="1:18" ht="64.150000000000006" hidden="1" customHeight="1">
      <c r="A26" s="128"/>
      <c r="B26" s="125"/>
      <c r="C26" s="33" t="s">
        <v>5</v>
      </c>
      <c r="D26" s="120" t="s">
        <v>92</v>
      </c>
      <c r="E26" s="121"/>
      <c r="F26" s="122"/>
      <c r="G26" s="88" t="s">
        <v>8</v>
      </c>
      <c r="H26" s="88" t="s">
        <v>17</v>
      </c>
      <c r="I26" s="56" t="s">
        <v>71</v>
      </c>
      <c r="J26" s="14">
        <v>1106925</v>
      </c>
      <c r="K26" s="14">
        <v>1106925</v>
      </c>
      <c r="L26" s="14">
        <v>0</v>
      </c>
      <c r="M26" s="14">
        <v>0</v>
      </c>
      <c r="N26" s="14">
        <v>0</v>
      </c>
      <c r="O26" s="14">
        <v>0</v>
      </c>
      <c r="P26" s="212"/>
      <c r="Q26" s="13"/>
      <c r="R26" s="77"/>
    </row>
    <row r="27" spans="1:18" ht="25.5">
      <c r="A27" s="136"/>
      <c r="B27" s="136" t="s">
        <v>35</v>
      </c>
      <c r="C27" s="33" t="s">
        <v>78</v>
      </c>
      <c r="D27" s="137" t="s">
        <v>39</v>
      </c>
      <c r="E27" s="137"/>
      <c r="F27" s="137"/>
      <c r="G27" s="88" t="s">
        <v>8</v>
      </c>
      <c r="H27" s="88" t="s">
        <v>17</v>
      </c>
      <c r="I27" s="99" t="s">
        <v>127</v>
      </c>
      <c r="J27" s="15">
        <f t="shared" ref="J27:K27" si="11">J29</f>
        <v>51574579</v>
      </c>
      <c r="K27" s="15">
        <f t="shared" si="11"/>
        <v>51574579</v>
      </c>
      <c r="L27" s="15">
        <f t="shared" ref="L27:M27" si="12">L29</f>
        <v>53047051.539999999</v>
      </c>
      <c r="M27" s="15">
        <f t="shared" si="12"/>
        <v>53047051.539999999</v>
      </c>
      <c r="N27" s="15">
        <f t="shared" ref="N27:O27" si="13">N29</f>
        <v>41560766</v>
      </c>
      <c r="O27" s="15">
        <f t="shared" si="13"/>
        <v>41560766</v>
      </c>
      <c r="P27" s="226"/>
      <c r="R27" s="77"/>
    </row>
    <row r="28" spans="1:18">
      <c r="A28" s="136"/>
      <c r="B28" s="136"/>
      <c r="C28" s="47" t="s">
        <v>1</v>
      </c>
      <c r="D28" s="132"/>
      <c r="E28" s="132"/>
      <c r="F28" s="132"/>
      <c r="G28" s="88"/>
      <c r="H28" s="88"/>
      <c r="I28" s="56"/>
      <c r="J28" s="2"/>
      <c r="K28" s="2"/>
      <c r="L28" s="2"/>
      <c r="M28" s="2"/>
      <c r="N28" s="2"/>
      <c r="O28" s="2"/>
      <c r="P28" s="227"/>
      <c r="R28" s="77"/>
    </row>
    <row r="29" spans="1:18" ht="64.150000000000006" customHeight="1">
      <c r="A29" s="136"/>
      <c r="B29" s="136"/>
      <c r="C29" s="33" t="s">
        <v>5</v>
      </c>
      <c r="D29" s="137" t="s">
        <v>39</v>
      </c>
      <c r="E29" s="137"/>
      <c r="F29" s="137"/>
      <c r="G29" s="88" t="s">
        <v>8</v>
      </c>
      <c r="H29" s="88" t="s">
        <v>17</v>
      </c>
      <c r="I29" s="99" t="s">
        <v>127</v>
      </c>
      <c r="J29" s="14">
        <v>51574579</v>
      </c>
      <c r="K29" s="14">
        <v>51574579</v>
      </c>
      <c r="L29" s="15">
        <v>53047051.539999999</v>
      </c>
      <c r="M29" s="15">
        <v>53047051.539999999</v>
      </c>
      <c r="N29" s="15">
        <v>41560766</v>
      </c>
      <c r="O29" s="15">
        <v>41560766</v>
      </c>
      <c r="P29" s="228"/>
      <c r="Q29" s="13"/>
      <c r="R29" s="77"/>
    </row>
    <row r="30" spans="1:18" s="51" customFormat="1" ht="25.5">
      <c r="A30" s="136"/>
      <c r="B30" s="136" t="s">
        <v>40</v>
      </c>
      <c r="C30" s="33" t="s">
        <v>78</v>
      </c>
      <c r="D30" s="137" t="s">
        <v>41</v>
      </c>
      <c r="E30" s="137"/>
      <c r="F30" s="137"/>
      <c r="G30" s="88">
        <v>733</v>
      </c>
      <c r="H30" s="88" t="s">
        <v>17</v>
      </c>
      <c r="I30" s="99" t="s">
        <v>127</v>
      </c>
      <c r="J30" s="15">
        <f t="shared" ref="J30:K30" si="14">J32</f>
        <v>24177623</v>
      </c>
      <c r="K30" s="15">
        <f t="shared" si="14"/>
        <v>24177623</v>
      </c>
      <c r="L30" s="15">
        <f t="shared" ref="L30:M30" si="15">L32</f>
        <v>22427711</v>
      </c>
      <c r="M30" s="15">
        <f t="shared" si="15"/>
        <v>22427711</v>
      </c>
      <c r="N30" s="15">
        <f t="shared" ref="N30:O30" si="16">N32</f>
        <v>15772383</v>
      </c>
      <c r="O30" s="15">
        <f t="shared" si="16"/>
        <v>15772383</v>
      </c>
      <c r="P30" s="184"/>
      <c r="Q30" s="52"/>
      <c r="R30" s="77"/>
    </row>
    <row r="31" spans="1:18" s="51" customFormat="1">
      <c r="A31" s="136"/>
      <c r="B31" s="136"/>
      <c r="C31" s="47" t="s">
        <v>1</v>
      </c>
      <c r="D31" s="137"/>
      <c r="E31" s="137"/>
      <c r="F31" s="137"/>
      <c r="G31" s="88"/>
      <c r="H31" s="88"/>
      <c r="I31" s="56"/>
      <c r="J31" s="14"/>
      <c r="K31" s="14"/>
      <c r="L31" s="14"/>
      <c r="M31" s="14"/>
      <c r="N31" s="14"/>
      <c r="O31" s="14"/>
      <c r="P31" s="185"/>
      <c r="Q31" s="52"/>
      <c r="R31" s="77"/>
    </row>
    <row r="32" spans="1:18" s="51" customFormat="1" ht="25.5">
      <c r="A32" s="136"/>
      <c r="B32" s="136"/>
      <c r="C32" s="33" t="s">
        <v>5</v>
      </c>
      <c r="D32" s="137" t="s">
        <v>41</v>
      </c>
      <c r="E32" s="137"/>
      <c r="F32" s="137"/>
      <c r="G32" s="88">
        <v>733</v>
      </c>
      <c r="H32" s="88" t="s">
        <v>17</v>
      </c>
      <c r="I32" s="99" t="s">
        <v>127</v>
      </c>
      <c r="J32" s="14">
        <v>24177623</v>
      </c>
      <c r="K32" s="14">
        <v>24177623</v>
      </c>
      <c r="L32" s="14">
        <v>22427711</v>
      </c>
      <c r="M32" s="14">
        <v>22427711</v>
      </c>
      <c r="N32" s="14">
        <v>15772383</v>
      </c>
      <c r="O32" s="14">
        <v>15772383</v>
      </c>
      <c r="P32" s="186"/>
      <c r="Q32" s="50"/>
      <c r="R32" s="77"/>
    </row>
    <row r="33" spans="1:18" s="51" customFormat="1" ht="25.5" customHeight="1">
      <c r="A33" s="136"/>
      <c r="B33" s="136" t="s">
        <v>103</v>
      </c>
      <c r="C33" s="33" t="s">
        <v>78</v>
      </c>
      <c r="D33" s="137" t="s">
        <v>102</v>
      </c>
      <c r="E33" s="137"/>
      <c r="F33" s="137"/>
      <c r="G33" s="88">
        <v>733</v>
      </c>
      <c r="H33" s="88" t="s">
        <v>17</v>
      </c>
      <c r="I33" s="99" t="s">
        <v>127</v>
      </c>
      <c r="J33" s="14">
        <f t="shared" ref="J33:K33" si="17">J35</f>
        <v>1210073.46</v>
      </c>
      <c r="K33" s="14">
        <f t="shared" si="17"/>
        <v>1210073.46</v>
      </c>
      <c r="L33" s="14">
        <f>L35</f>
        <v>94780</v>
      </c>
      <c r="M33" s="14">
        <f t="shared" ref="M33:O33" si="18">M35</f>
        <v>93950.42</v>
      </c>
      <c r="N33" s="14">
        <f t="shared" si="18"/>
        <v>0</v>
      </c>
      <c r="O33" s="14">
        <f t="shared" si="18"/>
        <v>0</v>
      </c>
      <c r="P33" s="248" t="s">
        <v>141</v>
      </c>
      <c r="Q33" s="50"/>
      <c r="R33" s="77"/>
    </row>
    <row r="34" spans="1:18" s="51" customFormat="1">
      <c r="A34" s="136"/>
      <c r="B34" s="136"/>
      <c r="C34" s="47" t="s">
        <v>1</v>
      </c>
      <c r="D34" s="137"/>
      <c r="E34" s="137"/>
      <c r="F34" s="137"/>
      <c r="G34" s="88"/>
      <c r="H34" s="88"/>
      <c r="I34" s="69"/>
      <c r="J34" s="14"/>
      <c r="K34" s="14"/>
      <c r="L34" s="14"/>
      <c r="M34" s="92"/>
      <c r="N34" s="14"/>
      <c r="O34" s="14"/>
      <c r="P34" s="249"/>
      <c r="Q34" s="50"/>
      <c r="R34" s="77"/>
    </row>
    <row r="35" spans="1:18" s="51" customFormat="1" ht="61.9" customHeight="1">
      <c r="A35" s="136"/>
      <c r="B35" s="136"/>
      <c r="C35" s="33" t="s">
        <v>5</v>
      </c>
      <c r="D35" s="137" t="s">
        <v>102</v>
      </c>
      <c r="E35" s="137"/>
      <c r="F35" s="137"/>
      <c r="G35" s="88">
        <v>733</v>
      </c>
      <c r="H35" s="88" t="s">
        <v>17</v>
      </c>
      <c r="I35" s="99" t="s">
        <v>127</v>
      </c>
      <c r="J35" s="14">
        <v>1210073.46</v>
      </c>
      <c r="K35" s="14">
        <v>1210073.46</v>
      </c>
      <c r="L35" s="14">
        <v>94780</v>
      </c>
      <c r="M35" s="14">
        <v>93950.42</v>
      </c>
      <c r="N35" s="14">
        <v>0</v>
      </c>
      <c r="O35" s="14">
        <v>0</v>
      </c>
      <c r="P35" s="250"/>
      <c r="Q35" s="107"/>
      <c r="R35" s="77"/>
    </row>
    <row r="36" spans="1:18" ht="25.5">
      <c r="A36" s="136"/>
      <c r="B36" s="136" t="s">
        <v>122</v>
      </c>
      <c r="C36" s="33" t="s">
        <v>78</v>
      </c>
      <c r="D36" s="132" t="s">
        <v>94</v>
      </c>
      <c r="E36" s="137"/>
      <c r="F36" s="137"/>
      <c r="G36" s="88" t="s">
        <v>8</v>
      </c>
      <c r="H36" s="88" t="s">
        <v>17</v>
      </c>
      <c r="I36" s="99" t="s">
        <v>127</v>
      </c>
      <c r="J36" s="14">
        <f>J38</f>
        <v>68300</v>
      </c>
      <c r="K36" s="14">
        <f t="shared" ref="K36" si="19">SUM(K37:K38)</f>
        <v>68300</v>
      </c>
      <c r="L36" s="14">
        <f>L38</f>
        <v>45073.07</v>
      </c>
      <c r="M36" s="14">
        <f t="shared" ref="M36:O36" si="20">SUM(M37:M38)</f>
        <v>45073.07</v>
      </c>
      <c r="N36" s="14">
        <f t="shared" si="20"/>
        <v>34604.800000000003</v>
      </c>
      <c r="O36" s="14">
        <f t="shared" si="20"/>
        <v>34604.800000000003</v>
      </c>
      <c r="P36" s="251" t="s">
        <v>139</v>
      </c>
      <c r="Q36" s="13"/>
      <c r="R36" s="77"/>
    </row>
    <row r="37" spans="1:18" ht="31.15" customHeight="1">
      <c r="A37" s="136"/>
      <c r="B37" s="136"/>
      <c r="C37" s="33" t="s">
        <v>1</v>
      </c>
      <c r="D37" s="129"/>
      <c r="E37" s="130"/>
      <c r="F37" s="131"/>
      <c r="G37" s="88"/>
      <c r="H37" s="88"/>
      <c r="I37" s="88"/>
      <c r="J37" s="14"/>
      <c r="K37" s="14"/>
      <c r="L37" s="14"/>
      <c r="M37" s="14"/>
      <c r="N37" s="14"/>
      <c r="O37" s="14"/>
      <c r="P37" s="252"/>
      <c r="Q37" s="13"/>
      <c r="R37" s="77"/>
    </row>
    <row r="38" spans="1:18" ht="34.15" customHeight="1">
      <c r="A38" s="136"/>
      <c r="B38" s="136"/>
      <c r="C38" s="33" t="s">
        <v>5</v>
      </c>
      <c r="D38" s="132" t="s">
        <v>94</v>
      </c>
      <c r="E38" s="137"/>
      <c r="F38" s="137"/>
      <c r="G38" s="88" t="s">
        <v>8</v>
      </c>
      <c r="H38" s="88" t="s">
        <v>17</v>
      </c>
      <c r="I38" s="99" t="s">
        <v>127</v>
      </c>
      <c r="J38" s="14">
        <f>1400+8500+58400</f>
        <v>68300</v>
      </c>
      <c r="K38" s="14">
        <f>1400+8500+58400</f>
        <v>68300</v>
      </c>
      <c r="L38" s="14">
        <f>10468.27+9200+25404.8</f>
        <v>45073.07</v>
      </c>
      <c r="M38" s="14">
        <f>10468.27+9200+25404.8</f>
        <v>45073.07</v>
      </c>
      <c r="N38" s="14">
        <f>9200+25404.8</f>
        <v>34604.800000000003</v>
      </c>
      <c r="O38" s="14">
        <f>9200+25404.8</f>
        <v>34604.800000000003</v>
      </c>
      <c r="P38" s="253"/>
      <c r="Q38" s="13"/>
      <c r="R38" s="77"/>
    </row>
    <row r="39" spans="1:18" ht="34.15" customHeight="1">
      <c r="A39" s="136"/>
      <c r="B39" s="136" t="s">
        <v>122</v>
      </c>
      <c r="C39" s="33" t="s">
        <v>78</v>
      </c>
      <c r="D39" s="132" t="s">
        <v>94</v>
      </c>
      <c r="E39" s="137"/>
      <c r="F39" s="137"/>
      <c r="G39" s="88" t="s">
        <v>8</v>
      </c>
      <c r="H39" s="88" t="s">
        <v>17</v>
      </c>
      <c r="I39" s="99" t="s">
        <v>127</v>
      </c>
      <c r="J39" s="14">
        <f>J41</f>
        <v>162000</v>
      </c>
      <c r="K39" s="14">
        <f t="shared" ref="K39" si="21">SUM(K40:K41)</f>
        <v>162000</v>
      </c>
      <c r="L39" s="14">
        <f>L41</f>
        <v>187226.93000000002</v>
      </c>
      <c r="M39" s="14">
        <f t="shared" ref="M39:O39" si="22">SUM(M40:M41)</f>
        <v>187226.93000000002</v>
      </c>
      <c r="N39" s="14">
        <f t="shared" si="22"/>
        <v>140395.20000000001</v>
      </c>
      <c r="O39" s="14">
        <f t="shared" si="22"/>
        <v>140395.20000000001</v>
      </c>
      <c r="P39" s="251" t="s">
        <v>140</v>
      </c>
      <c r="Q39" s="13"/>
      <c r="R39" s="77"/>
    </row>
    <row r="40" spans="1:18" ht="34.15" customHeight="1">
      <c r="A40" s="136"/>
      <c r="B40" s="136"/>
      <c r="C40" s="33" t="s">
        <v>1</v>
      </c>
      <c r="D40" s="129"/>
      <c r="E40" s="130"/>
      <c r="F40" s="131"/>
      <c r="G40" s="88"/>
      <c r="H40" s="88"/>
      <c r="I40" s="61"/>
      <c r="J40" s="14"/>
      <c r="K40" s="14"/>
      <c r="L40" s="14"/>
      <c r="M40" s="14"/>
      <c r="N40" s="14"/>
      <c r="O40" s="14"/>
      <c r="P40" s="252"/>
      <c r="Q40" s="13"/>
      <c r="R40" s="77"/>
    </row>
    <row r="41" spans="1:18" ht="34.15" customHeight="1">
      <c r="A41" s="136"/>
      <c r="B41" s="136"/>
      <c r="C41" s="33" t="s">
        <v>5</v>
      </c>
      <c r="D41" s="132" t="s">
        <v>94</v>
      </c>
      <c r="E41" s="137"/>
      <c r="F41" s="137"/>
      <c r="G41" s="88" t="s">
        <v>8</v>
      </c>
      <c r="H41" s="88" t="s">
        <v>17</v>
      </c>
      <c r="I41" s="99" t="s">
        <v>127</v>
      </c>
      <c r="J41" s="14">
        <f>0+106900+55100</f>
        <v>162000</v>
      </c>
      <c r="K41" s="14">
        <f>0+106900+55100</f>
        <v>162000</v>
      </c>
      <c r="L41" s="14">
        <f>140395.2+46831.73</f>
        <v>187226.93000000002</v>
      </c>
      <c r="M41" s="14">
        <f>140395.2+46831.73</f>
        <v>187226.93000000002</v>
      </c>
      <c r="N41" s="14">
        <f>140395.2</f>
        <v>140395.20000000001</v>
      </c>
      <c r="O41" s="14">
        <f>140395.2</f>
        <v>140395.20000000001</v>
      </c>
      <c r="P41" s="253"/>
      <c r="Q41" s="13"/>
      <c r="R41" s="77"/>
    </row>
    <row r="42" spans="1:18" ht="26.45" hidden="1" customHeight="1">
      <c r="A42" s="136"/>
      <c r="B42" s="136"/>
      <c r="C42" s="33" t="s">
        <v>78</v>
      </c>
      <c r="D42" s="149" t="s">
        <v>121</v>
      </c>
      <c r="E42" s="154"/>
      <c r="F42" s="154"/>
      <c r="G42" s="88" t="s">
        <v>8</v>
      </c>
      <c r="H42" s="88" t="s">
        <v>17</v>
      </c>
      <c r="I42" s="99" t="s">
        <v>127</v>
      </c>
      <c r="J42" s="14">
        <f>J44</f>
        <v>0</v>
      </c>
      <c r="K42" s="14">
        <f t="shared" ref="K42" si="23">SUM(K43:K44)</f>
        <v>0</v>
      </c>
      <c r="L42" s="14">
        <f>L44</f>
        <v>0</v>
      </c>
      <c r="M42" s="14">
        <f t="shared" ref="M42:O42" si="24">SUM(M43:M44)</f>
        <v>0</v>
      </c>
      <c r="N42" s="14">
        <f t="shared" si="24"/>
        <v>0</v>
      </c>
      <c r="O42" s="14">
        <f t="shared" si="24"/>
        <v>0</v>
      </c>
      <c r="P42" s="202"/>
      <c r="Q42" s="13"/>
      <c r="R42" s="77"/>
    </row>
    <row r="43" spans="1:18" ht="25.5" hidden="1">
      <c r="A43" s="136"/>
      <c r="B43" s="136"/>
      <c r="C43" s="33" t="s">
        <v>1</v>
      </c>
      <c r="D43" s="129"/>
      <c r="E43" s="130"/>
      <c r="F43" s="131"/>
      <c r="G43" s="88"/>
      <c r="H43" s="88"/>
      <c r="I43" s="56"/>
      <c r="J43" s="14"/>
      <c r="K43" s="14"/>
      <c r="L43" s="14"/>
      <c r="M43" s="14"/>
      <c r="N43" s="14"/>
      <c r="O43" s="14"/>
      <c r="P43" s="203"/>
      <c r="Q43" s="13"/>
      <c r="R43" s="77"/>
    </row>
    <row r="44" spans="1:18" ht="26.45" hidden="1" customHeight="1">
      <c r="A44" s="136"/>
      <c r="B44" s="136"/>
      <c r="C44" s="33" t="s">
        <v>5</v>
      </c>
      <c r="D44" s="149" t="s">
        <v>121</v>
      </c>
      <c r="E44" s="154"/>
      <c r="F44" s="154"/>
      <c r="G44" s="88" t="s">
        <v>8</v>
      </c>
      <c r="H44" s="88" t="s">
        <v>17</v>
      </c>
      <c r="I44" s="99" t="s">
        <v>127</v>
      </c>
      <c r="J44" s="14"/>
      <c r="K44" s="14"/>
      <c r="L44" s="14"/>
      <c r="M44" s="14">
        <v>0</v>
      </c>
      <c r="N44" s="14"/>
      <c r="O44" s="14"/>
      <c r="P44" s="204"/>
      <c r="Q44" s="13"/>
      <c r="R44" s="77"/>
    </row>
    <row r="45" spans="1:18" ht="26.45" hidden="1" customHeight="1">
      <c r="A45" s="126"/>
      <c r="B45" s="136"/>
      <c r="C45" s="33" t="s">
        <v>78</v>
      </c>
      <c r="D45" s="149" t="s">
        <v>123</v>
      </c>
      <c r="E45" s="154"/>
      <c r="F45" s="154"/>
      <c r="G45" s="88" t="s">
        <v>8</v>
      </c>
      <c r="H45" s="88" t="s">
        <v>17</v>
      </c>
      <c r="I45" s="99" t="s">
        <v>127</v>
      </c>
      <c r="J45" s="14">
        <f t="shared" ref="J45:K45" si="25">J47</f>
        <v>0</v>
      </c>
      <c r="K45" s="14">
        <f t="shared" si="25"/>
        <v>0</v>
      </c>
      <c r="L45" s="14">
        <f t="shared" ref="L45:O45" si="26">L47</f>
        <v>0</v>
      </c>
      <c r="M45" s="14">
        <f t="shared" si="26"/>
        <v>0</v>
      </c>
      <c r="N45" s="14">
        <f t="shared" si="26"/>
        <v>0</v>
      </c>
      <c r="O45" s="14">
        <f t="shared" si="26"/>
        <v>0</v>
      </c>
      <c r="P45" s="202"/>
      <c r="Q45" s="13"/>
      <c r="R45" s="77"/>
    </row>
    <row r="46" spans="1:18" ht="25.5" hidden="1">
      <c r="A46" s="127"/>
      <c r="B46" s="136"/>
      <c r="C46" s="33" t="s">
        <v>1</v>
      </c>
      <c r="D46" s="120"/>
      <c r="E46" s="121"/>
      <c r="F46" s="122"/>
      <c r="G46" s="88"/>
      <c r="H46" s="88"/>
      <c r="I46" s="62"/>
      <c r="J46" s="14"/>
      <c r="K46" s="14"/>
      <c r="L46" s="93"/>
      <c r="M46" s="93"/>
      <c r="N46" s="93"/>
      <c r="O46" s="93"/>
      <c r="P46" s="203"/>
      <c r="Q46" s="13"/>
      <c r="R46" s="77"/>
    </row>
    <row r="47" spans="1:18" ht="26.45" hidden="1" customHeight="1">
      <c r="A47" s="128"/>
      <c r="B47" s="136"/>
      <c r="C47" s="33" t="s">
        <v>5</v>
      </c>
      <c r="D47" s="149" t="s">
        <v>123</v>
      </c>
      <c r="E47" s="154"/>
      <c r="F47" s="154"/>
      <c r="G47" s="88" t="s">
        <v>8</v>
      </c>
      <c r="H47" s="88" t="s">
        <v>17</v>
      </c>
      <c r="I47" s="99" t="s">
        <v>127</v>
      </c>
      <c r="J47" s="14"/>
      <c r="K47" s="14"/>
      <c r="L47" s="14"/>
      <c r="M47" s="14">
        <v>0</v>
      </c>
      <c r="N47" s="14"/>
      <c r="O47" s="14"/>
      <c r="P47" s="204"/>
      <c r="Q47" s="13"/>
      <c r="R47" s="77"/>
    </row>
    <row r="48" spans="1:18" ht="26.45" customHeight="1">
      <c r="A48" s="136"/>
      <c r="B48" s="136" t="s">
        <v>119</v>
      </c>
      <c r="C48" s="33" t="s">
        <v>78</v>
      </c>
      <c r="D48" s="132" t="s">
        <v>120</v>
      </c>
      <c r="E48" s="137"/>
      <c r="F48" s="137"/>
      <c r="G48" s="95" t="s">
        <v>8</v>
      </c>
      <c r="H48" s="95" t="s">
        <v>17</v>
      </c>
      <c r="I48" s="99" t="s">
        <v>127</v>
      </c>
      <c r="J48" s="14">
        <f>J50</f>
        <v>0</v>
      </c>
      <c r="K48" s="14">
        <f t="shared" ref="K48" si="27">SUM(K49:K50)</f>
        <v>0</v>
      </c>
      <c r="L48" s="14">
        <f>L50</f>
        <v>18263205</v>
      </c>
      <c r="M48" s="14">
        <f t="shared" ref="M48:O48" si="28">SUM(M49:M50)</f>
        <v>18263205</v>
      </c>
      <c r="N48" s="14">
        <f t="shared" si="28"/>
        <v>0</v>
      </c>
      <c r="O48" s="14">
        <f t="shared" si="28"/>
        <v>0</v>
      </c>
      <c r="P48" s="251" t="s">
        <v>138</v>
      </c>
      <c r="Q48" s="13"/>
      <c r="R48" s="77"/>
    </row>
    <row r="49" spans="1:19" ht="26.45" customHeight="1">
      <c r="A49" s="136"/>
      <c r="B49" s="136"/>
      <c r="C49" s="33" t="s">
        <v>1</v>
      </c>
      <c r="D49" s="129"/>
      <c r="E49" s="130"/>
      <c r="F49" s="131"/>
      <c r="G49" s="95"/>
      <c r="H49" s="95"/>
      <c r="I49" s="95"/>
      <c r="J49" s="14"/>
      <c r="K49" s="14"/>
      <c r="L49" s="14"/>
      <c r="M49" s="14"/>
      <c r="N49" s="14"/>
      <c r="O49" s="14"/>
      <c r="P49" s="252"/>
      <c r="Q49" s="13"/>
      <c r="R49" s="77"/>
    </row>
    <row r="50" spans="1:19" ht="52.5" customHeight="1">
      <c r="A50" s="136"/>
      <c r="B50" s="136"/>
      <c r="C50" s="33" t="s">
        <v>5</v>
      </c>
      <c r="D50" s="132" t="s">
        <v>120</v>
      </c>
      <c r="E50" s="137"/>
      <c r="F50" s="137"/>
      <c r="G50" s="95" t="s">
        <v>8</v>
      </c>
      <c r="H50" s="95" t="s">
        <v>17</v>
      </c>
      <c r="I50" s="99" t="s">
        <v>127</v>
      </c>
      <c r="J50" s="14">
        <v>0</v>
      </c>
      <c r="K50" s="14">
        <v>0</v>
      </c>
      <c r="L50" s="14">
        <f>12000000+6263205</f>
        <v>18263205</v>
      </c>
      <c r="M50" s="14">
        <f>12000000+6263205</f>
        <v>18263205</v>
      </c>
      <c r="N50" s="14">
        <v>0</v>
      </c>
      <c r="O50" s="14">
        <v>0</v>
      </c>
      <c r="P50" s="253"/>
      <c r="Q50" s="13"/>
      <c r="R50" s="77"/>
    </row>
    <row r="51" spans="1:19" ht="26.45" hidden="1" customHeight="1">
      <c r="A51" s="136"/>
      <c r="B51" s="136"/>
      <c r="C51" s="33" t="s">
        <v>78</v>
      </c>
      <c r="D51" s="149" t="s">
        <v>124</v>
      </c>
      <c r="E51" s="154"/>
      <c r="F51" s="154"/>
      <c r="G51" s="88" t="s">
        <v>8</v>
      </c>
      <c r="H51" s="88" t="s">
        <v>17</v>
      </c>
      <c r="I51" s="99" t="s">
        <v>127</v>
      </c>
      <c r="J51" s="14">
        <f>J53</f>
        <v>0</v>
      </c>
      <c r="K51" s="14">
        <f>K53</f>
        <v>0</v>
      </c>
      <c r="L51" s="14">
        <f>L53</f>
        <v>0</v>
      </c>
      <c r="M51" s="14">
        <f>M53</f>
        <v>0</v>
      </c>
      <c r="N51" s="14">
        <f t="shared" ref="N51:O51" si="29">SUM(N52:N53)</f>
        <v>0</v>
      </c>
      <c r="O51" s="14">
        <f t="shared" si="29"/>
        <v>0</v>
      </c>
      <c r="P51" s="202"/>
      <c r="Q51" s="13"/>
      <c r="R51" s="77"/>
    </row>
    <row r="52" spans="1:19" ht="25.5" hidden="1">
      <c r="A52" s="136"/>
      <c r="B52" s="136"/>
      <c r="C52" s="33" t="s">
        <v>1</v>
      </c>
      <c r="D52" s="129"/>
      <c r="E52" s="130"/>
      <c r="F52" s="131"/>
      <c r="G52" s="88"/>
      <c r="H52" s="88"/>
      <c r="I52" s="61"/>
      <c r="J52" s="14"/>
      <c r="K52" s="14"/>
      <c r="L52" s="14"/>
      <c r="M52" s="14"/>
      <c r="N52" s="14"/>
      <c r="O52" s="14"/>
      <c r="P52" s="203"/>
      <c r="Q52" s="13"/>
      <c r="R52" s="77"/>
    </row>
    <row r="53" spans="1:19" ht="26.45" hidden="1" customHeight="1">
      <c r="A53" s="136"/>
      <c r="B53" s="136"/>
      <c r="C53" s="33" t="s">
        <v>5</v>
      </c>
      <c r="D53" s="149" t="s">
        <v>124</v>
      </c>
      <c r="E53" s="154"/>
      <c r="F53" s="154"/>
      <c r="G53" s="88" t="s">
        <v>8</v>
      </c>
      <c r="H53" s="88" t="s">
        <v>17</v>
      </c>
      <c r="I53" s="99" t="s">
        <v>127</v>
      </c>
      <c r="J53" s="14"/>
      <c r="K53" s="14"/>
      <c r="L53" s="14"/>
      <c r="M53" s="14">
        <v>0</v>
      </c>
      <c r="N53" s="14">
        <v>0</v>
      </c>
      <c r="O53" s="14">
        <v>0</v>
      </c>
      <c r="P53" s="204"/>
      <c r="Q53" s="13"/>
      <c r="R53" s="77"/>
    </row>
    <row r="54" spans="1:19" ht="25.5">
      <c r="A54" s="153" t="s">
        <v>34</v>
      </c>
      <c r="B54" s="153" t="s">
        <v>65</v>
      </c>
      <c r="C54" s="33" t="s">
        <v>78</v>
      </c>
      <c r="D54" s="137" t="s">
        <v>43</v>
      </c>
      <c r="E54" s="137"/>
      <c r="F54" s="137"/>
      <c r="G54" s="88" t="s">
        <v>90</v>
      </c>
      <c r="H54" s="88" t="s">
        <v>17</v>
      </c>
      <c r="I54" s="56" t="s">
        <v>90</v>
      </c>
      <c r="J54" s="15">
        <f t="shared" ref="J54:N54" si="30">J56+J57+J58</f>
        <v>217955548.25</v>
      </c>
      <c r="K54" s="15">
        <f t="shared" si="30"/>
        <v>217043551.28999999</v>
      </c>
      <c r="L54" s="15">
        <f>L56+L57+L58</f>
        <v>188461398.25999999</v>
      </c>
      <c r="M54" s="15">
        <f t="shared" si="30"/>
        <v>188448802.72999999</v>
      </c>
      <c r="N54" s="15">
        <f t="shared" si="30"/>
        <v>146905144</v>
      </c>
      <c r="O54" s="15">
        <f>O56+O58</f>
        <v>137865144</v>
      </c>
      <c r="P54" s="169"/>
      <c r="R54" s="77"/>
    </row>
    <row r="55" spans="1:19">
      <c r="A55" s="153"/>
      <c r="B55" s="153"/>
      <c r="C55" s="47" t="s">
        <v>1</v>
      </c>
      <c r="D55" s="132"/>
      <c r="E55" s="132"/>
      <c r="F55" s="132"/>
      <c r="G55" s="88"/>
      <c r="H55" s="88"/>
      <c r="I55" s="56"/>
      <c r="J55" s="2"/>
      <c r="K55" s="2"/>
      <c r="L55" s="2"/>
      <c r="M55" s="2"/>
      <c r="N55" s="2"/>
      <c r="O55" s="2"/>
      <c r="P55" s="163"/>
      <c r="R55" s="4"/>
      <c r="S55" s="4"/>
    </row>
    <row r="56" spans="1:19" s="51" customFormat="1" ht="45">
      <c r="A56" s="153"/>
      <c r="B56" s="153"/>
      <c r="C56" s="79" t="s">
        <v>53</v>
      </c>
      <c r="D56" s="144" t="s">
        <v>43</v>
      </c>
      <c r="E56" s="144"/>
      <c r="F56" s="144"/>
      <c r="G56" s="80" t="s">
        <v>54</v>
      </c>
      <c r="H56" s="80" t="s">
        <v>90</v>
      </c>
      <c r="I56" s="80" t="s">
        <v>90</v>
      </c>
      <c r="J56" s="81">
        <f>J80+J83+M97</f>
        <v>15786749.970000001</v>
      </c>
      <c r="K56" s="81">
        <f>K78+K83</f>
        <v>14874753.010000002</v>
      </c>
      <c r="L56" s="81">
        <f>L80+L83</f>
        <v>12238916.16</v>
      </c>
      <c r="M56" s="81">
        <f>M78+M83</f>
        <v>12226320.629999999</v>
      </c>
      <c r="N56" s="81">
        <v>8413000</v>
      </c>
      <c r="O56" s="81">
        <v>8413000</v>
      </c>
      <c r="P56" s="163"/>
      <c r="Q56" s="52"/>
      <c r="R56" s="4"/>
      <c r="S56" s="4"/>
    </row>
    <row r="57" spans="1:19" s="51" customFormat="1" ht="63.75" customHeight="1">
      <c r="A57" s="153"/>
      <c r="B57" s="153"/>
      <c r="C57" s="100" t="s">
        <v>85</v>
      </c>
      <c r="D57" s="138" t="s">
        <v>43</v>
      </c>
      <c r="E57" s="159"/>
      <c r="F57" s="160"/>
      <c r="G57" s="83" t="s">
        <v>68</v>
      </c>
      <c r="H57" s="83" t="s">
        <v>17</v>
      </c>
      <c r="I57" s="83" t="s">
        <v>70</v>
      </c>
      <c r="J57" s="84">
        <v>0</v>
      </c>
      <c r="K57" s="84">
        <f>K75</f>
        <v>0</v>
      </c>
      <c r="L57" s="84">
        <v>0</v>
      </c>
      <c r="M57" s="84">
        <f>M75</f>
        <v>0</v>
      </c>
      <c r="N57" s="84">
        <f>N77</f>
        <v>0</v>
      </c>
      <c r="O57" s="84">
        <f>O77</f>
        <v>0</v>
      </c>
      <c r="P57" s="163"/>
      <c r="Q57" s="52"/>
      <c r="R57" s="4"/>
      <c r="S57" s="4"/>
    </row>
    <row r="58" spans="1:19" ht="25.5">
      <c r="A58" s="153"/>
      <c r="B58" s="153"/>
      <c r="C58" s="33" t="s">
        <v>5</v>
      </c>
      <c r="D58" s="137" t="s">
        <v>43</v>
      </c>
      <c r="E58" s="137"/>
      <c r="F58" s="137"/>
      <c r="G58" s="88" t="s">
        <v>8</v>
      </c>
      <c r="H58" s="88" t="s">
        <v>17</v>
      </c>
      <c r="I58" s="56" t="s">
        <v>72</v>
      </c>
      <c r="J58" s="15">
        <f>J61+J62+J65+J68+J71+J84+J87+J90+J93+J72</f>
        <v>202168798.28</v>
      </c>
      <c r="K58" s="15">
        <f>K61+K62+K65+K68+K71+K84+K87+K90+K93+K72</f>
        <v>202168798.28</v>
      </c>
      <c r="L58" s="15">
        <f>L61+L62+L65+L68+L71+L84+L87+L90+L93+L72</f>
        <v>176222482.09999999</v>
      </c>
      <c r="M58" s="15">
        <f>M61+M62+M65+M68+M71+M84+M87+M90+M93+M72</f>
        <v>176222482.09999999</v>
      </c>
      <c r="N58" s="15">
        <f>N65+N68+N71+N84+N87+N90+N93+N72</f>
        <v>138492144</v>
      </c>
      <c r="O58" s="15">
        <f>O65+O68+O71+O84+O87+O90+O93+O72</f>
        <v>129452144</v>
      </c>
      <c r="P58" s="164"/>
      <c r="Q58" s="107"/>
      <c r="R58" s="4"/>
      <c r="S58" s="4"/>
    </row>
    <row r="59" spans="1:19" ht="25.5" hidden="1">
      <c r="A59" s="126"/>
      <c r="B59" s="123" t="s">
        <v>95</v>
      </c>
      <c r="C59" s="33" t="s">
        <v>78</v>
      </c>
      <c r="D59" s="129" t="s">
        <v>96</v>
      </c>
      <c r="E59" s="130"/>
      <c r="F59" s="131"/>
      <c r="G59" s="88" t="s">
        <v>8</v>
      </c>
      <c r="H59" s="88" t="s">
        <v>17</v>
      </c>
      <c r="I59" s="69" t="s">
        <v>71</v>
      </c>
      <c r="J59" s="15">
        <f t="shared" ref="J59:K59" si="31">J62+J61</f>
        <v>1193990</v>
      </c>
      <c r="K59" s="15">
        <f t="shared" si="31"/>
        <v>1193990</v>
      </c>
      <c r="L59" s="15">
        <f>L62+L61</f>
        <v>0</v>
      </c>
      <c r="M59" s="15">
        <f t="shared" ref="M59:O59" si="32">M62+M61</f>
        <v>0</v>
      </c>
      <c r="N59" s="15" t="e">
        <f t="shared" si="32"/>
        <v>#REF!</v>
      </c>
      <c r="O59" s="15" t="e">
        <f t="shared" si="32"/>
        <v>#REF!</v>
      </c>
      <c r="P59" s="70"/>
      <c r="R59" s="4"/>
      <c r="S59" s="4"/>
    </row>
    <row r="60" spans="1:19" hidden="1">
      <c r="A60" s="127"/>
      <c r="B60" s="124"/>
      <c r="C60" s="47" t="s">
        <v>1</v>
      </c>
      <c r="D60" s="132"/>
      <c r="E60" s="132"/>
      <c r="F60" s="132"/>
      <c r="G60" s="88"/>
      <c r="H60" s="88"/>
      <c r="I60" s="69"/>
      <c r="J60" s="15"/>
      <c r="K60" s="15"/>
      <c r="L60" s="15"/>
      <c r="M60" s="15"/>
      <c r="N60" s="15"/>
      <c r="O60" s="15"/>
      <c r="P60" s="70"/>
      <c r="R60" s="4"/>
      <c r="S60" s="4"/>
    </row>
    <row r="61" spans="1:19" ht="25.5" hidden="1">
      <c r="A61" s="127"/>
      <c r="B61" s="124"/>
      <c r="C61" s="60" t="s">
        <v>5</v>
      </c>
      <c r="D61" s="129" t="s">
        <v>96</v>
      </c>
      <c r="E61" s="130"/>
      <c r="F61" s="131"/>
      <c r="G61" s="88" t="s">
        <v>8</v>
      </c>
      <c r="H61" s="88" t="s">
        <v>17</v>
      </c>
      <c r="I61" s="69" t="s">
        <v>87</v>
      </c>
      <c r="J61" s="15">
        <v>891000</v>
      </c>
      <c r="K61" s="15">
        <v>891000</v>
      </c>
      <c r="L61" s="15">
        <v>0</v>
      </c>
      <c r="M61" s="15">
        <v>0</v>
      </c>
      <c r="N61" s="15">
        <v>0</v>
      </c>
      <c r="O61" s="15">
        <v>0</v>
      </c>
      <c r="P61" s="70"/>
      <c r="R61" s="4"/>
      <c r="S61" s="4"/>
    </row>
    <row r="62" spans="1:19" ht="26.45" hidden="1" customHeight="1">
      <c r="A62" s="127"/>
      <c r="B62" s="124"/>
      <c r="C62" s="60" t="s">
        <v>5</v>
      </c>
      <c r="D62" s="129" t="s">
        <v>96</v>
      </c>
      <c r="E62" s="130"/>
      <c r="F62" s="131"/>
      <c r="G62" s="88" t="s">
        <v>8</v>
      </c>
      <c r="H62" s="88" t="s">
        <v>17</v>
      </c>
      <c r="I62" s="69" t="s">
        <v>71</v>
      </c>
      <c r="J62" s="15">
        <v>302990</v>
      </c>
      <c r="K62" s="15">
        <v>302990</v>
      </c>
      <c r="L62" s="15">
        <v>0</v>
      </c>
      <c r="M62" s="15">
        <v>0</v>
      </c>
      <c r="N62" s="15" t="e">
        <f>#REF!</f>
        <v>#REF!</v>
      </c>
      <c r="O62" s="15" t="e">
        <f>#REF!</f>
        <v>#REF!</v>
      </c>
      <c r="P62" s="70"/>
      <c r="R62" s="4"/>
      <c r="S62" s="4"/>
    </row>
    <row r="63" spans="1:19" ht="25.5">
      <c r="A63" s="126"/>
      <c r="B63" s="123" t="s">
        <v>42</v>
      </c>
      <c r="C63" s="33" t="s">
        <v>78</v>
      </c>
      <c r="D63" s="129" t="s">
        <v>44</v>
      </c>
      <c r="E63" s="130"/>
      <c r="F63" s="131"/>
      <c r="G63" s="88" t="s">
        <v>8</v>
      </c>
      <c r="H63" s="88" t="s">
        <v>17</v>
      </c>
      <c r="I63" s="99" t="s">
        <v>127</v>
      </c>
      <c r="J63" s="15">
        <f>SUM(J65:J65)</f>
        <v>67620449</v>
      </c>
      <c r="K63" s="15">
        <f>SUM(K65:K65)</f>
        <v>67620449</v>
      </c>
      <c r="L63" s="15">
        <f>SUM(L65:L65)</f>
        <v>67726339</v>
      </c>
      <c r="M63" s="15">
        <f>SUM(M65:M65)</f>
        <v>67726339</v>
      </c>
      <c r="N63" s="15">
        <f t="shared" ref="N63:O63" si="33">SUM(N65:N65)</f>
        <v>51349463</v>
      </c>
      <c r="O63" s="15">
        <f t="shared" si="33"/>
        <v>51349463</v>
      </c>
      <c r="P63" s="202"/>
      <c r="R63" s="4"/>
      <c r="S63" s="4"/>
    </row>
    <row r="64" spans="1:19">
      <c r="A64" s="127"/>
      <c r="B64" s="124"/>
      <c r="C64" s="47" t="s">
        <v>1</v>
      </c>
      <c r="D64" s="132"/>
      <c r="E64" s="132"/>
      <c r="F64" s="132"/>
      <c r="G64" s="88"/>
      <c r="H64" s="88"/>
      <c r="I64" s="56"/>
      <c r="J64" s="15"/>
      <c r="K64" s="15"/>
      <c r="L64" s="15"/>
      <c r="M64" s="15"/>
      <c r="N64" s="15"/>
      <c r="O64" s="15"/>
      <c r="P64" s="203"/>
      <c r="R64" s="77"/>
    </row>
    <row r="65" spans="1:18" ht="28.9" customHeight="1">
      <c r="A65" s="127"/>
      <c r="B65" s="124"/>
      <c r="C65" s="60" t="s">
        <v>5</v>
      </c>
      <c r="D65" s="129" t="s">
        <v>44</v>
      </c>
      <c r="E65" s="130"/>
      <c r="F65" s="131"/>
      <c r="G65" s="88" t="s">
        <v>8</v>
      </c>
      <c r="H65" s="88" t="s">
        <v>17</v>
      </c>
      <c r="I65" s="99" t="s">
        <v>127</v>
      </c>
      <c r="J65" s="15">
        <v>67620449</v>
      </c>
      <c r="K65" s="15">
        <v>67620449</v>
      </c>
      <c r="L65" s="15">
        <v>67726339</v>
      </c>
      <c r="M65" s="15">
        <v>67726339</v>
      </c>
      <c r="N65" s="15">
        <v>51349463</v>
      </c>
      <c r="O65" s="15">
        <v>51349463</v>
      </c>
      <c r="P65" s="204"/>
      <c r="Q65" s="13"/>
      <c r="R65" s="77"/>
    </row>
    <row r="66" spans="1:18" ht="25.5">
      <c r="A66" s="136"/>
      <c r="B66" s="136" t="s">
        <v>45</v>
      </c>
      <c r="C66" s="33" t="s">
        <v>78</v>
      </c>
      <c r="D66" s="137" t="s">
        <v>46</v>
      </c>
      <c r="E66" s="137"/>
      <c r="F66" s="137"/>
      <c r="G66" s="88" t="s">
        <v>8</v>
      </c>
      <c r="H66" s="88" t="s">
        <v>17</v>
      </c>
      <c r="I66" s="99" t="s">
        <v>127</v>
      </c>
      <c r="J66" s="15">
        <f t="shared" ref="J66:K66" si="34">J68</f>
        <v>76228192</v>
      </c>
      <c r="K66" s="15">
        <f t="shared" si="34"/>
        <v>76228192</v>
      </c>
      <c r="L66" s="15">
        <f t="shared" ref="L66:M66" si="35">L68</f>
        <v>64401452.68</v>
      </c>
      <c r="M66" s="15">
        <f t="shared" si="35"/>
        <v>64401452.68</v>
      </c>
      <c r="N66" s="15">
        <f t="shared" ref="N66:O66" si="36">N68</f>
        <v>49431370</v>
      </c>
      <c r="O66" s="15">
        <f t="shared" si="36"/>
        <v>49431370</v>
      </c>
      <c r="P66" s="210"/>
      <c r="R66" s="77"/>
    </row>
    <row r="67" spans="1:18">
      <c r="A67" s="136"/>
      <c r="B67" s="136"/>
      <c r="C67" s="47" t="s">
        <v>1</v>
      </c>
      <c r="D67" s="132"/>
      <c r="E67" s="132"/>
      <c r="F67" s="132"/>
      <c r="G67" s="88"/>
      <c r="H67" s="88"/>
      <c r="I67" s="56"/>
      <c r="J67" s="15"/>
      <c r="K67" s="15"/>
      <c r="L67" s="15"/>
      <c r="M67" s="15"/>
      <c r="N67" s="15"/>
      <c r="O67" s="15"/>
      <c r="P67" s="211"/>
      <c r="R67" s="77"/>
    </row>
    <row r="68" spans="1:18" ht="36" customHeight="1">
      <c r="A68" s="136"/>
      <c r="B68" s="136"/>
      <c r="C68" s="33" t="s">
        <v>5</v>
      </c>
      <c r="D68" s="137" t="s">
        <v>46</v>
      </c>
      <c r="E68" s="137"/>
      <c r="F68" s="137"/>
      <c r="G68" s="88" t="s">
        <v>8</v>
      </c>
      <c r="H68" s="88" t="s">
        <v>17</v>
      </c>
      <c r="I68" s="99" t="s">
        <v>127</v>
      </c>
      <c r="J68" s="15">
        <v>76228192</v>
      </c>
      <c r="K68" s="15">
        <v>76228192</v>
      </c>
      <c r="L68" s="15">
        <v>64401452.68</v>
      </c>
      <c r="M68" s="15">
        <v>64401452.68</v>
      </c>
      <c r="N68" s="15">
        <v>49431370</v>
      </c>
      <c r="O68" s="15">
        <v>49431370</v>
      </c>
      <c r="P68" s="212"/>
      <c r="Q68" s="13"/>
      <c r="R68" s="77"/>
    </row>
    <row r="69" spans="1:18" ht="25.5">
      <c r="A69" s="126"/>
      <c r="B69" s="123" t="s">
        <v>47</v>
      </c>
      <c r="C69" s="33" t="s">
        <v>78</v>
      </c>
      <c r="D69" s="137" t="s">
        <v>48</v>
      </c>
      <c r="E69" s="137"/>
      <c r="F69" s="137"/>
      <c r="G69" s="88" t="s">
        <v>8</v>
      </c>
      <c r="H69" s="88" t="s">
        <v>17</v>
      </c>
      <c r="I69" s="99" t="s">
        <v>128</v>
      </c>
      <c r="J69" s="15">
        <f t="shared" ref="J69:K69" si="37">J71</f>
        <v>38723209</v>
      </c>
      <c r="K69" s="15">
        <f t="shared" si="37"/>
        <v>38723209</v>
      </c>
      <c r="L69" s="15">
        <f t="shared" ref="L69:O69" si="38">L71</f>
        <v>33757617</v>
      </c>
      <c r="M69" s="15">
        <f t="shared" si="38"/>
        <v>33757617</v>
      </c>
      <c r="N69" s="15">
        <f t="shared" si="38"/>
        <v>28671311</v>
      </c>
      <c r="O69" s="15">
        <f t="shared" si="38"/>
        <v>28671311</v>
      </c>
      <c r="P69" s="210"/>
      <c r="Q69" s="13"/>
      <c r="R69" s="77"/>
    </row>
    <row r="70" spans="1:18" ht="15.6" customHeight="1">
      <c r="A70" s="127"/>
      <c r="B70" s="124"/>
      <c r="C70" s="47" t="s">
        <v>1</v>
      </c>
      <c r="D70" s="132"/>
      <c r="E70" s="132"/>
      <c r="F70" s="132"/>
      <c r="G70" s="88"/>
      <c r="H70" s="88"/>
      <c r="I70" s="56"/>
      <c r="J70" s="15"/>
      <c r="K70" s="15"/>
      <c r="L70" s="15"/>
      <c r="M70" s="15"/>
      <c r="N70" s="15"/>
      <c r="O70" s="15"/>
      <c r="P70" s="211"/>
      <c r="R70" s="77"/>
    </row>
    <row r="71" spans="1:18" ht="43.9" customHeight="1">
      <c r="A71" s="128"/>
      <c r="B71" s="125"/>
      <c r="C71" s="33" t="s">
        <v>5</v>
      </c>
      <c r="D71" s="137" t="s">
        <v>48</v>
      </c>
      <c r="E71" s="137"/>
      <c r="F71" s="137"/>
      <c r="G71" s="88" t="s">
        <v>8</v>
      </c>
      <c r="H71" s="88" t="s">
        <v>17</v>
      </c>
      <c r="I71" s="99" t="s">
        <v>128</v>
      </c>
      <c r="J71" s="15">
        <v>38723209</v>
      </c>
      <c r="K71" s="15">
        <v>38723209</v>
      </c>
      <c r="L71" s="15">
        <v>33757617</v>
      </c>
      <c r="M71" s="15">
        <v>33757617</v>
      </c>
      <c r="N71" s="15">
        <v>28671311</v>
      </c>
      <c r="O71" s="15">
        <v>28671311</v>
      </c>
      <c r="P71" s="212"/>
      <c r="Q71" s="13"/>
      <c r="R71" s="77"/>
    </row>
    <row r="72" spans="1:18" ht="28.5" customHeight="1">
      <c r="A72" s="146"/>
      <c r="B72" s="123" t="s">
        <v>130</v>
      </c>
      <c r="C72" s="33" t="s">
        <v>78</v>
      </c>
      <c r="D72" s="137" t="s">
        <v>131</v>
      </c>
      <c r="E72" s="137"/>
      <c r="F72" s="137"/>
      <c r="G72" s="101" t="s">
        <v>8</v>
      </c>
      <c r="H72" s="101" t="s">
        <v>17</v>
      </c>
      <c r="I72" s="101" t="s">
        <v>128</v>
      </c>
      <c r="J72" s="15">
        <f t="shared" ref="J72:O72" si="39">J74</f>
        <v>0</v>
      </c>
      <c r="K72" s="15">
        <f t="shared" si="39"/>
        <v>0</v>
      </c>
      <c r="L72" s="15">
        <f t="shared" si="39"/>
        <v>292573.42</v>
      </c>
      <c r="M72" s="15">
        <f t="shared" si="39"/>
        <v>292573.42</v>
      </c>
      <c r="N72" s="15">
        <f t="shared" si="39"/>
        <v>0</v>
      </c>
      <c r="O72" s="15">
        <f t="shared" si="39"/>
        <v>0</v>
      </c>
      <c r="P72" s="103"/>
      <c r="Q72" s="13"/>
      <c r="R72" s="77"/>
    </row>
    <row r="73" spans="1:18" ht="18" customHeight="1">
      <c r="A73" s="147"/>
      <c r="B73" s="124"/>
      <c r="C73" s="47" t="s">
        <v>1</v>
      </c>
      <c r="D73" s="149"/>
      <c r="E73" s="149"/>
      <c r="F73" s="149"/>
      <c r="G73" s="101"/>
      <c r="H73" s="101"/>
      <c r="I73" s="101"/>
      <c r="J73" s="105"/>
      <c r="K73" s="105"/>
      <c r="L73" s="105"/>
      <c r="M73" s="105"/>
      <c r="N73" s="105"/>
      <c r="O73" s="105"/>
      <c r="P73" s="103"/>
      <c r="Q73" s="13"/>
      <c r="R73" s="77"/>
    </row>
    <row r="74" spans="1:18" ht="32.25" customHeight="1">
      <c r="A74" s="148"/>
      <c r="B74" s="125"/>
      <c r="C74" s="33" t="s">
        <v>5</v>
      </c>
      <c r="D74" s="137" t="s">
        <v>131</v>
      </c>
      <c r="E74" s="137"/>
      <c r="F74" s="137"/>
      <c r="G74" s="101" t="s">
        <v>8</v>
      </c>
      <c r="H74" s="101" t="s">
        <v>17</v>
      </c>
      <c r="I74" s="101" t="s">
        <v>128</v>
      </c>
      <c r="J74" s="105"/>
      <c r="K74" s="105"/>
      <c r="L74" s="15">
        <v>292573.42</v>
      </c>
      <c r="M74" s="15">
        <v>292573.42</v>
      </c>
      <c r="N74" s="15">
        <v>0</v>
      </c>
      <c r="O74" s="15">
        <v>0</v>
      </c>
      <c r="P74" s="103"/>
      <c r="Q74" s="13"/>
      <c r="R74" s="77"/>
    </row>
    <row r="75" spans="1:18" ht="26.45" customHeight="1">
      <c r="A75" s="126"/>
      <c r="B75" s="123" t="s">
        <v>84</v>
      </c>
      <c r="C75" s="33" t="s">
        <v>78</v>
      </c>
      <c r="D75" s="120" t="s">
        <v>69</v>
      </c>
      <c r="E75" s="130"/>
      <c r="F75" s="131"/>
      <c r="G75" s="88" t="s">
        <v>68</v>
      </c>
      <c r="H75" s="88" t="s">
        <v>17</v>
      </c>
      <c r="I75" s="56" t="s">
        <v>70</v>
      </c>
      <c r="J75" s="15">
        <f t="shared" ref="J75:K75" si="40">J77</f>
        <v>0</v>
      </c>
      <c r="K75" s="15">
        <f t="shared" si="40"/>
        <v>0</v>
      </c>
      <c r="L75" s="15">
        <f>L77</f>
        <v>0</v>
      </c>
      <c r="M75" s="15">
        <f t="shared" ref="M75" si="41">M77</f>
        <v>0</v>
      </c>
      <c r="N75" s="15">
        <f t="shared" ref="N75:O75" si="42">N77</f>
        <v>0</v>
      </c>
      <c r="O75" s="15">
        <f t="shared" si="42"/>
        <v>0</v>
      </c>
      <c r="P75" s="210"/>
      <c r="Q75" s="13"/>
      <c r="R75" s="77"/>
    </row>
    <row r="76" spans="1:18">
      <c r="A76" s="127"/>
      <c r="B76" s="124"/>
      <c r="C76" s="47" t="s">
        <v>1</v>
      </c>
      <c r="D76" s="129"/>
      <c r="E76" s="130"/>
      <c r="F76" s="131"/>
      <c r="G76" s="88"/>
      <c r="H76" s="88"/>
      <c r="I76" s="56"/>
      <c r="J76" s="2"/>
      <c r="K76" s="2"/>
      <c r="L76" s="2"/>
      <c r="M76" s="2"/>
      <c r="N76" s="2"/>
      <c r="O76" s="2"/>
      <c r="P76" s="211"/>
      <c r="Q76" s="13"/>
      <c r="R76" s="77"/>
    </row>
    <row r="77" spans="1:18" ht="93" customHeight="1">
      <c r="A77" s="128"/>
      <c r="B77" s="125"/>
      <c r="C77" s="87" t="s">
        <v>86</v>
      </c>
      <c r="D77" s="138" t="s">
        <v>69</v>
      </c>
      <c r="E77" s="139"/>
      <c r="F77" s="140"/>
      <c r="G77" s="83" t="s">
        <v>68</v>
      </c>
      <c r="H77" s="83" t="s">
        <v>17</v>
      </c>
      <c r="I77" s="83" t="s">
        <v>70</v>
      </c>
      <c r="J77" s="84">
        <v>0</v>
      </c>
      <c r="K77" s="84">
        <v>0</v>
      </c>
      <c r="L77" s="84">
        <v>0</v>
      </c>
      <c r="M77" s="84">
        <v>0</v>
      </c>
      <c r="N77" s="84">
        <v>0</v>
      </c>
      <c r="O77" s="84">
        <v>0</v>
      </c>
      <c r="P77" s="212"/>
      <c r="Q77" s="13"/>
      <c r="R77" s="77"/>
    </row>
    <row r="78" spans="1:18" ht="15.6" customHeight="1">
      <c r="A78" s="136"/>
      <c r="B78" s="136" t="s">
        <v>57</v>
      </c>
      <c r="C78" s="33" t="s">
        <v>79</v>
      </c>
      <c r="D78" s="137" t="s">
        <v>55</v>
      </c>
      <c r="E78" s="137"/>
      <c r="F78" s="137"/>
      <c r="G78" s="88" t="s">
        <v>54</v>
      </c>
      <c r="H78" s="88" t="s">
        <v>56</v>
      </c>
      <c r="I78" s="97" t="s">
        <v>101</v>
      </c>
      <c r="J78" s="15">
        <f t="shared" ref="J78:K78" si="43">J80</f>
        <v>12057000</v>
      </c>
      <c r="K78" s="15">
        <f t="shared" si="43"/>
        <v>11353613.550000001</v>
      </c>
      <c r="L78" s="15">
        <f t="shared" ref="L78" si="44">L80</f>
        <v>8413000</v>
      </c>
      <c r="M78" s="15">
        <f t="shared" ref="M78:O78" si="45">M80</f>
        <v>8413000</v>
      </c>
      <c r="N78" s="15">
        <f t="shared" si="45"/>
        <v>8413000</v>
      </c>
      <c r="O78" s="15">
        <f t="shared" si="45"/>
        <v>8413000</v>
      </c>
      <c r="P78" s="213"/>
      <c r="R78" s="77"/>
    </row>
    <row r="79" spans="1:18">
      <c r="A79" s="136"/>
      <c r="B79" s="136"/>
      <c r="C79" s="47" t="s">
        <v>1</v>
      </c>
      <c r="D79" s="132"/>
      <c r="E79" s="132"/>
      <c r="F79" s="132"/>
      <c r="G79" s="88"/>
      <c r="H79" s="88"/>
      <c r="I79" s="65"/>
      <c r="J79" s="15"/>
      <c r="K79" s="15"/>
      <c r="L79" s="15"/>
      <c r="M79" s="15"/>
      <c r="N79" s="15"/>
      <c r="O79" s="15"/>
      <c r="P79" s="214"/>
      <c r="R79" s="77"/>
    </row>
    <row r="80" spans="1:18" ht="45">
      <c r="A80" s="136"/>
      <c r="B80" s="136"/>
      <c r="C80" s="79" t="s">
        <v>53</v>
      </c>
      <c r="D80" s="144" t="s">
        <v>55</v>
      </c>
      <c r="E80" s="144"/>
      <c r="F80" s="144"/>
      <c r="G80" s="80" t="s">
        <v>54</v>
      </c>
      <c r="H80" s="80" t="s">
        <v>56</v>
      </c>
      <c r="I80" s="80" t="s">
        <v>101</v>
      </c>
      <c r="J80" s="81">
        <v>12057000</v>
      </c>
      <c r="K80" s="81">
        <v>11353613.550000001</v>
      </c>
      <c r="L80" s="81">
        <v>8413000</v>
      </c>
      <c r="M80" s="81">
        <v>8413000</v>
      </c>
      <c r="N80" s="81">
        <v>8413000</v>
      </c>
      <c r="O80" s="81">
        <v>8413000</v>
      </c>
      <c r="P80" s="215"/>
      <c r="Q80" s="13"/>
      <c r="R80" s="77"/>
    </row>
    <row r="81" spans="1:19" ht="25.5" customHeight="1">
      <c r="A81" s="145"/>
      <c r="B81" s="150" t="s">
        <v>76</v>
      </c>
      <c r="C81" s="33" t="s">
        <v>78</v>
      </c>
      <c r="D81" s="129" t="s">
        <v>77</v>
      </c>
      <c r="E81" s="130"/>
      <c r="F81" s="131"/>
      <c r="G81" s="88" t="s">
        <v>90</v>
      </c>
      <c r="H81" s="88" t="s">
        <v>90</v>
      </c>
      <c r="I81" s="61" t="s">
        <v>90</v>
      </c>
      <c r="J81" s="15">
        <f t="shared" ref="J81:K81" si="46">J83+J84</f>
        <v>5722773.9700000007</v>
      </c>
      <c r="K81" s="15">
        <f t="shared" si="46"/>
        <v>5514163.46</v>
      </c>
      <c r="L81" s="15">
        <f>L83+L84</f>
        <v>3825916.16</v>
      </c>
      <c r="M81" s="15">
        <f t="shared" ref="M81:O81" si="47">M83+M84</f>
        <v>3813320.63</v>
      </c>
      <c r="N81" s="15">
        <f t="shared" si="47"/>
        <v>0</v>
      </c>
      <c r="O81" s="15">
        <f t="shared" si="47"/>
        <v>0</v>
      </c>
      <c r="P81" s="205" t="s">
        <v>136</v>
      </c>
      <c r="R81" s="77"/>
    </row>
    <row r="82" spans="1:19">
      <c r="A82" s="145"/>
      <c r="B82" s="151"/>
      <c r="C82" s="47" t="s">
        <v>1</v>
      </c>
      <c r="D82" s="132"/>
      <c r="E82" s="132"/>
      <c r="F82" s="132"/>
      <c r="G82" s="88"/>
      <c r="H82" s="88"/>
      <c r="I82" s="56"/>
      <c r="J82" s="15"/>
      <c r="K82" s="15"/>
      <c r="L82" s="15"/>
      <c r="M82" s="15"/>
      <c r="N82" s="15"/>
      <c r="O82" s="15"/>
      <c r="P82" s="206"/>
      <c r="R82" s="77"/>
    </row>
    <row r="83" spans="1:19" ht="41.45" customHeight="1">
      <c r="A83" s="145"/>
      <c r="B83" s="151"/>
      <c r="C83" s="79" t="s">
        <v>53</v>
      </c>
      <c r="D83" s="133" t="s">
        <v>77</v>
      </c>
      <c r="E83" s="134"/>
      <c r="F83" s="135"/>
      <c r="G83" s="80" t="s">
        <v>54</v>
      </c>
      <c r="H83" s="80" t="s">
        <v>56</v>
      </c>
      <c r="I83" s="80" t="s">
        <v>101</v>
      </c>
      <c r="J83" s="81">
        <v>3729749.97</v>
      </c>
      <c r="K83" s="81">
        <v>3521139.46</v>
      </c>
      <c r="L83" s="81">
        <v>3825916.16</v>
      </c>
      <c r="M83" s="81">
        <v>3813320.63</v>
      </c>
      <c r="N83" s="81">
        <v>0</v>
      </c>
      <c r="O83" s="81">
        <v>0</v>
      </c>
      <c r="P83" s="206"/>
      <c r="Q83" s="13"/>
      <c r="R83" s="77"/>
    </row>
    <row r="84" spans="1:19" s="51" customFormat="1" ht="32.25" customHeight="1">
      <c r="A84" s="145"/>
      <c r="B84" s="152"/>
      <c r="C84" s="59" t="s">
        <v>5</v>
      </c>
      <c r="D84" s="120" t="s">
        <v>77</v>
      </c>
      <c r="E84" s="121"/>
      <c r="F84" s="122"/>
      <c r="G84" s="88" t="s">
        <v>8</v>
      </c>
      <c r="H84" s="88" t="s">
        <v>17</v>
      </c>
      <c r="I84" s="99" t="s">
        <v>128</v>
      </c>
      <c r="J84" s="15">
        <v>1993024</v>
      </c>
      <c r="K84" s="15">
        <v>1993024</v>
      </c>
      <c r="L84" s="15">
        <v>0</v>
      </c>
      <c r="M84" s="15">
        <v>0</v>
      </c>
      <c r="N84" s="15">
        <v>0</v>
      </c>
      <c r="O84" s="15">
        <v>0</v>
      </c>
      <c r="P84" s="207"/>
      <c r="Q84" s="50"/>
      <c r="R84" s="77"/>
    </row>
    <row r="85" spans="1:19" s="51" customFormat="1" ht="25.5" hidden="1" customHeight="1">
      <c r="A85" s="126"/>
      <c r="B85" s="123" t="s">
        <v>88</v>
      </c>
      <c r="C85" s="33" t="s">
        <v>78</v>
      </c>
      <c r="D85" s="120" t="s">
        <v>89</v>
      </c>
      <c r="E85" s="121"/>
      <c r="F85" s="122"/>
      <c r="G85" s="88" t="s">
        <v>8</v>
      </c>
      <c r="H85" s="88" t="s">
        <v>17</v>
      </c>
      <c r="I85" s="56" t="s">
        <v>71</v>
      </c>
      <c r="J85" s="15">
        <f>J87</f>
        <v>2239000</v>
      </c>
      <c r="K85" s="15">
        <f>K87</f>
        <v>2239000</v>
      </c>
      <c r="L85" s="15">
        <f>L87</f>
        <v>0</v>
      </c>
      <c r="M85" s="15">
        <f>M87</f>
        <v>0</v>
      </c>
      <c r="N85" s="15">
        <v>0</v>
      </c>
      <c r="O85" s="15">
        <v>0</v>
      </c>
      <c r="P85" s="216"/>
      <c r="Q85" s="50"/>
      <c r="R85" s="77"/>
    </row>
    <row r="86" spans="1:19" s="51" customFormat="1" ht="22.5" hidden="1" customHeight="1">
      <c r="A86" s="127"/>
      <c r="B86" s="124"/>
      <c r="C86" s="47" t="s">
        <v>1</v>
      </c>
      <c r="D86" s="120"/>
      <c r="E86" s="121"/>
      <c r="F86" s="122"/>
      <c r="G86" s="88"/>
      <c r="H86" s="88"/>
      <c r="I86" s="56"/>
      <c r="J86" s="15"/>
      <c r="K86" s="15"/>
      <c r="L86" s="15"/>
      <c r="M86" s="15"/>
      <c r="N86" s="15"/>
      <c r="O86" s="15"/>
      <c r="P86" s="217"/>
      <c r="Q86" s="50"/>
      <c r="R86" s="77"/>
    </row>
    <row r="87" spans="1:19" s="51" customFormat="1" ht="32.25" hidden="1" customHeight="1">
      <c r="A87" s="128"/>
      <c r="B87" s="125"/>
      <c r="C87" s="33" t="s">
        <v>5</v>
      </c>
      <c r="D87" s="120" t="s">
        <v>89</v>
      </c>
      <c r="E87" s="121"/>
      <c r="F87" s="122"/>
      <c r="G87" s="88" t="s">
        <v>8</v>
      </c>
      <c r="H87" s="88" t="s">
        <v>17</v>
      </c>
      <c r="I87" s="56" t="s">
        <v>71</v>
      </c>
      <c r="J87" s="15">
        <v>2239000</v>
      </c>
      <c r="K87" s="15">
        <v>2239000</v>
      </c>
      <c r="L87" s="15">
        <v>0</v>
      </c>
      <c r="M87" s="15">
        <v>0</v>
      </c>
      <c r="N87" s="15">
        <v>0</v>
      </c>
      <c r="O87" s="15">
        <v>0</v>
      </c>
      <c r="P87" s="218"/>
      <c r="Q87" s="50"/>
      <c r="R87" s="77"/>
    </row>
    <row r="88" spans="1:19" s="51" customFormat="1" ht="32.25" hidden="1" customHeight="1">
      <c r="A88" s="126"/>
      <c r="B88" s="123" t="s">
        <v>98</v>
      </c>
      <c r="C88" s="33" t="s">
        <v>78</v>
      </c>
      <c r="D88" s="120" t="s">
        <v>97</v>
      </c>
      <c r="E88" s="121"/>
      <c r="F88" s="122"/>
      <c r="G88" s="88" t="s">
        <v>8</v>
      </c>
      <c r="H88" s="88" t="s">
        <v>17</v>
      </c>
      <c r="I88" s="64" t="s">
        <v>71</v>
      </c>
      <c r="J88" s="15">
        <f t="shared" ref="J88:K88" si="48">J90</f>
        <v>1459655.28</v>
      </c>
      <c r="K88" s="15">
        <f t="shared" si="48"/>
        <v>1459655.28</v>
      </c>
      <c r="L88" s="15">
        <f>L90</f>
        <v>0</v>
      </c>
      <c r="M88" s="15">
        <f t="shared" ref="M88" si="49">M90</f>
        <v>0</v>
      </c>
      <c r="N88" s="15">
        <v>0</v>
      </c>
      <c r="O88" s="15">
        <v>0</v>
      </c>
      <c r="P88" s="202"/>
      <c r="Q88" s="50"/>
      <c r="R88" s="77"/>
    </row>
    <row r="89" spans="1:19" s="51" customFormat="1" ht="32.25" hidden="1" customHeight="1">
      <c r="A89" s="127"/>
      <c r="B89" s="124"/>
      <c r="C89" s="47" t="s">
        <v>1</v>
      </c>
      <c r="D89" s="120"/>
      <c r="E89" s="121"/>
      <c r="F89" s="122"/>
      <c r="G89" s="88"/>
      <c r="H89" s="88"/>
      <c r="I89" s="64"/>
      <c r="J89" s="15"/>
      <c r="K89" s="15"/>
      <c r="L89" s="15"/>
      <c r="M89" s="15"/>
      <c r="N89" s="15"/>
      <c r="O89" s="15"/>
      <c r="P89" s="203"/>
      <c r="Q89" s="50"/>
      <c r="R89" s="77"/>
    </row>
    <row r="90" spans="1:19" s="51" customFormat="1" ht="32.25" hidden="1" customHeight="1">
      <c r="A90" s="128"/>
      <c r="B90" s="125"/>
      <c r="C90" s="33" t="s">
        <v>5</v>
      </c>
      <c r="D90" s="120" t="s">
        <v>97</v>
      </c>
      <c r="E90" s="121"/>
      <c r="F90" s="122"/>
      <c r="G90" s="88" t="s">
        <v>8</v>
      </c>
      <c r="H90" s="88" t="s">
        <v>17</v>
      </c>
      <c r="I90" s="64" t="s">
        <v>71</v>
      </c>
      <c r="J90" s="15">
        <v>1459655.28</v>
      </c>
      <c r="K90" s="15">
        <v>1459655.28</v>
      </c>
      <c r="L90" s="15">
        <v>0</v>
      </c>
      <c r="M90" s="15">
        <v>0</v>
      </c>
      <c r="N90" s="15">
        <v>0</v>
      </c>
      <c r="O90" s="15">
        <v>0</v>
      </c>
      <c r="P90" s="204"/>
      <c r="Q90" s="50"/>
      <c r="R90" s="77"/>
    </row>
    <row r="91" spans="1:19" s="51" customFormat="1" ht="32.25" customHeight="1">
      <c r="A91" s="126"/>
      <c r="B91" s="141" t="s">
        <v>117</v>
      </c>
      <c r="C91" s="33" t="s">
        <v>78</v>
      </c>
      <c r="D91" s="120" t="s">
        <v>118</v>
      </c>
      <c r="E91" s="121"/>
      <c r="F91" s="122"/>
      <c r="G91" s="88" t="s">
        <v>8</v>
      </c>
      <c r="H91" s="88" t="s">
        <v>17</v>
      </c>
      <c r="I91" s="99" t="s">
        <v>127</v>
      </c>
      <c r="J91" s="15">
        <f t="shared" ref="J91:O91" si="50">J93</f>
        <v>12711279</v>
      </c>
      <c r="K91" s="15">
        <f t="shared" si="50"/>
        <v>12711279</v>
      </c>
      <c r="L91" s="15">
        <f t="shared" si="50"/>
        <v>10044500</v>
      </c>
      <c r="M91" s="15">
        <f t="shared" si="50"/>
        <v>10044500</v>
      </c>
      <c r="N91" s="15">
        <f t="shared" si="50"/>
        <v>9040000</v>
      </c>
      <c r="O91" s="15">
        <f t="shared" si="50"/>
        <v>0</v>
      </c>
      <c r="P91" s="216"/>
      <c r="Q91" s="50"/>
      <c r="R91" s="77"/>
    </row>
    <row r="92" spans="1:19" s="51" customFormat="1" ht="32.25" customHeight="1">
      <c r="A92" s="127"/>
      <c r="B92" s="142"/>
      <c r="C92" s="47" t="s">
        <v>1</v>
      </c>
      <c r="D92" s="120"/>
      <c r="E92" s="121"/>
      <c r="F92" s="122"/>
      <c r="G92" s="88"/>
      <c r="H92" s="88"/>
      <c r="I92" s="61"/>
      <c r="J92" s="15"/>
      <c r="K92" s="15"/>
      <c r="L92" s="15"/>
      <c r="M92" s="15"/>
      <c r="N92" s="15"/>
      <c r="O92" s="15"/>
      <c r="P92" s="217"/>
      <c r="Q92" s="50"/>
      <c r="R92" s="77"/>
    </row>
    <row r="93" spans="1:19" s="51" customFormat="1" ht="42" customHeight="1">
      <c r="A93" s="128"/>
      <c r="B93" s="143"/>
      <c r="C93" s="33" t="s">
        <v>5</v>
      </c>
      <c r="D93" s="120" t="s">
        <v>118</v>
      </c>
      <c r="E93" s="121"/>
      <c r="F93" s="122"/>
      <c r="G93" s="88" t="s">
        <v>8</v>
      </c>
      <c r="H93" s="88" t="s">
        <v>17</v>
      </c>
      <c r="I93" s="99" t="s">
        <v>127</v>
      </c>
      <c r="J93" s="15">
        <f>11555710+1155569</f>
        <v>12711279</v>
      </c>
      <c r="K93" s="15">
        <f>11555710+1155569</f>
        <v>12711279</v>
      </c>
      <c r="L93" s="15">
        <f>6780000+2260000+1004500</f>
        <v>10044500</v>
      </c>
      <c r="M93" s="15">
        <f>6780000+2260000+1004500</f>
        <v>10044500</v>
      </c>
      <c r="N93" s="15">
        <f>6780000+2260000</f>
        <v>9040000</v>
      </c>
      <c r="O93" s="15">
        <v>0</v>
      </c>
      <c r="P93" s="218"/>
      <c r="Q93" s="50"/>
      <c r="R93" s="77"/>
    </row>
    <row r="94" spans="1:19" ht="38.25" customHeight="1">
      <c r="A94" s="190" t="s">
        <v>34</v>
      </c>
      <c r="B94" s="196" t="s">
        <v>66</v>
      </c>
      <c r="C94" s="33" t="s">
        <v>3</v>
      </c>
      <c r="D94" s="137" t="s">
        <v>49</v>
      </c>
      <c r="E94" s="137"/>
      <c r="F94" s="137"/>
      <c r="G94" s="88" t="s">
        <v>8</v>
      </c>
      <c r="H94" s="88" t="s">
        <v>90</v>
      </c>
      <c r="I94" s="56" t="s">
        <v>90</v>
      </c>
      <c r="J94" s="15">
        <f>J96+J97</f>
        <v>105646657</v>
      </c>
      <c r="K94" s="15">
        <f>K96+K97</f>
        <v>105628286.99000001</v>
      </c>
      <c r="L94" s="15">
        <f>L96+L97</f>
        <v>145872164</v>
      </c>
      <c r="M94" s="15">
        <f>M96+M97</f>
        <v>145831507.70000002</v>
      </c>
      <c r="N94" s="15">
        <f t="shared" ref="N94:O94" si="51">N96</f>
        <v>132199589</v>
      </c>
      <c r="O94" s="15">
        <f t="shared" si="51"/>
        <v>132199589</v>
      </c>
      <c r="P94" s="169"/>
      <c r="R94" s="77"/>
    </row>
    <row r="95" spans="1:19" ht="25.5">
      <c r="A95" s="191"/>
      <c r="B95" s="197"/>
      <c r="C95" s="33" t="s">
        <v>1</v>
      </c>
      <c r="D95" s="132"/>
      <c r="E95" s="132"/>
      <c r="F95" s="132"/>
      <c r="G95" s="88"/>
      <c r="H95" s="88"/>
      <c r="I95" s="56"/>
      <c r="J95" s="15"/>
      <c r="K95" s="15"/>
      <c r="L95" s="15"/>
      <c r="M95" s="15"/>
      <c r="N95" s="15"/>
      <c r="O95" s="15"/>
      <c r="P95" s="163"/>
      <c r="R95" s="77"/>
    </row>
    <row r="96" spans="1:19" ht="25.5">
      <c r="A96" s="191"/>
      <c r="B96" s="197"/>
      <c r="C96" s="33" t="s">
        <v>5</v>
      </c>
      <c r="D96" s="137" t="s">
        <v>49</v>
      </c>
      <c r="E96" s="137"/>
      <c r="F96" s="137"/>
      <c r="G96" s="88" t="s">
        <v>8</v>
      </c>
      <c r="H96" s="88" t="s">
        <v>90</v>
      </c>
      <c r="I96" s="56" t="s">
        <v>90</v>
      </c>
      <c r="J96" s="15">
        <f t="shared" ref="J96:O96" si="52">J100+J103+J104+J105+J106+J109+J110</f>
        <v>105436657</v>
      </c>
      <c r="K96" s="15">
        <f t="shared" si="52"/>
        <v>105419336.99000001</v>
      </c>
      <c r="L96" s="15">
        <f t="shared" si="52"/>
        <v>145872164</v>
      </c>
      <c r="M96" s="15">
        <f>M100+M103+M104+M105+M106+M109+M110</f>
        <v>145831507.70000002</v>
      </c>
      <c r="N96" s="15">
        <f>N100+N103+N104+N105+N106+N109+N110</f>
        <v>132199589</v>
      </c>
      <c r="O96" s="15">
        <f t="shared" si="52"/>
        <v>132199589</v>
      </c>
      <c r="P96" s="164"/>
      <c r="Q96" s="107"/>
      <c r="R96" s="77"/>
      <c r="S96" s="77"/>
    </row>
    <row r="97" spans="1:19" ht="45">
      <c r="A97" s="192"/>
      <c r="B97" s="198"/>
      <c r="C97" s="79" t="s">
        <v>53</v>
      </c>
      <c r="D97" s="158" t="s">
        <v>49</v>
      </c>
      <c r="E97" s="188"/>
      <c r="F97" s="189"/>
      <c r="G97" s="80" t="s">
        <v>54</v>
      </c>
      <c r="H97" s="80" t="s">
        <v>56</v>
      </c>
      <c r="I97" s="80" t="s">
        <v>101</v>
      </c>
      <c r="J97" s="81">
        <f t="shared" ref="J97:O97" si="53">J113</f>
        <v>210000</v>
      </c>
      <c r="K97" s="81">
        <f t="shared" si="53"/>
        <v>208950</v>
      </c>
      <c r="L97" s="81">
        <f t="shared" si="53"/>
        <v>0</v>
      </c>
      <c r="M97" s="81">
        <f t="shared" si="53"/>
        <v>0</v>
      </c>
      <c r="N97" s="81">
        <f t="shared" si="53"/>
        <v>0</v>
      </c>
      <c r="O97" s="81">
        <f t="shared" si="53"/>
        <v>0</v>
      </c>
      <c r="P97" s="67"/>
      <c r="R97" s="77"/>
      <c r="S97" s="77"/>
    </row>
    <row r="98" spans="1:19" ht="25.5">
      <c r="A98" s="136"/>
      <c r="B98" s="136" t="s">
        <v>50</v>
      </c>
      <c r="C98" s="33" t="s">
        <v>78</v>
      </c>
      <c r="D98" s="137" t="s">
        <v>51</v>
      </c>
      <c r="E98" s="137"/>
      <c r="F98" s="137"/>
      <c r="G98" s="88" t="s">
        <v>8</v>
      </c>
      <c r="H98" s="88" t="s">
        <v>73</v>
      </c>
      <c r="I98" s="99" t="s">
        <v>127</v>
      </c>
      <c r="J98" s="15">
        <f t="shared" ref="J98:K98" si="54">J100</f>
        <v>88183735</v>
      </c>
      <c r="K98" s="15">
        <f t="shared" si="54"/>
        <v>88183735</v>
      </c>
      <c r="L98" s="15">
        <f t="shared" ref="L98:M98" si="55">L100</f>
        <v>95223978</v>
      </c>
      <c r="M98" s="15">
        <f t="shared" si="55"/>
        <v>95223978</v>
      </c>
      <c r="N98" s="15">
        <f>N100</f>
        <v>84894197</v>
      </c>
      <c r="O98" s="15">
        <f t="shared" ref="O98" si="56">O100</f>
        <v>84894197</v>
      </c>
      <c r="P98" s="210"/>
      <c r="R98" s="77"/>
    </row>
    <row r="99" spans="1:19">
      <c r="A99" s="136"/>
      <c r="B99" s="136"/>
      <c r="C99" s="47" t="s">
        <v>1</v>
      </c>
      <c r="D99" s="132"/>
      <c r="E99" s="132"/>
      <c r="F99" s="132"/>
      <c r="G99" s="88"/>
      <c r="H99" s="88"/>
      <c r="I99" s="56"/>
      <c r="J99" s="15"/>
      <c r="K99" s="15"/>
      <c r="L99" s="15"/>
      <c r="M99" s="15"/>
      <c r="N99" s="15"/>
      <c r="O99" s="15"/>
      <c r="P99" s="211"/>
      <c r="R99" s="77"/>
    </row>
    <row r="100" spans="1:19" ht="49.15" customHeight="1">
      <c r="A100" s="136"/>
      <c r="B100" s="136"/>
      <c r="C100" s="33" t="s">
        <v>5</v>
      </c>
      <c r="D100" s="137" t="s">
        <v>51</v>
      </c>
      <c r="E100" s="137"/>
      <c r="F100" s="137"/>
      <c r="G100" s="88" t="s">
        <v>8</v>
      </c>
      <c r="H100" s="88" t="s">
        <v>73</v>
      </c>
      <c r="I100" s="99" t="s">
        <v>127</v>
      </c>
      <c r="J100" s="15">
        <v>88183735</v>
      </c>
      <c r="K100" s="15">
        <v>88183735</v>
      </c>
      <c r="L100" s="15">
        <v>95223978</v>
      </c>
      <c r="M100" s="15">
        <v>95223978</v>
      </c>
      <c r="N100" s="15">
        <v>84894197</v>
      </c>
      <c r="O100" s="15">
        <v>84894197</v>
      </c>
      <c r="P100" s="212"/>
      <c r="Q100" s="13"/>
      <c r="R100" s="77"/>
      <c r="S100" s="108"/>
    </row>
    <row r="101" spans="1:19" ht="25.5">
      <c r="A101" s="187"/>
      <c r="B101" s="187" t="s">
        <v>7</v>
      </c>
      <c r="C101" s="33" t="s">
        <v>78</v>
      </c>
      <c r="D101" s="137" t="s">
        <v>52</v>
      </c>
      <c r="E101" s="137"/>
      <c r="F101" s="137"/>
      <c r="G101" s="88" t="s">
        <v>8</v>
      </c>
      <c r="H101" s="88" t="s">
        <v>17</v>
      </c>
      <c r="I101" s="56" t="s">
        <v>90</v>
      </c>
      <c r="J101" s="15">
        <f t="shared" ref="J101:K101" si="57">SUM(J103:J106)</f>
        <v>13252922</v>
      </c>
      <c r="K101" s="15">
        <f t="shared" si="57"/>
        <v>13235601.989999998</v>
      </c>
      <c r="L101" s="15">
        <f t="shared" ref="L101" si="58">SUM(L103:L106)</f>
        <v>50648186</v>
      </c>
      <c r="M101" s="15">
        <f t="shared" ref="M101:O101" si="59">SUM(M103:M106)</f>
        <v>50607529.700000003</v>
      </c>
      <c r="N101" s="15">
        <f t="shared" si="59"/>
        <v>47305392</v>
      </c>
      <c r="O101" s="15">
        <f t="shared" si="59"/>
        <v>47305392</v>
      </c>
      <c r="P101" s="177" t="s">
        <v>135</v>
      </c>
      <c r="Q101" s="104"/>
      <c r="R101" s="77"/>
    </row>
    <row r="102" spans="1:19">
      <c r="A102" s="187"/>
      <c r="B102" s="187"/>
      <c r="C102" s="47" t="s">
        <v>1</v>
      </c>
      <c r="D102" s="132"/>
      <c r="E102" s="132"/>
      <c r="F102" s="132"/>
      <c r="G102" s="88"/>
      <c r="H102" s="88"/>
      <c r="I102" s="56"/>
      <c r="J102" s="15"/>
      <c r="K102" s="15"/>
      <c r="L102" s="15"/>
      <c r="M102" s="15"/>
      <c r="N102" s="15"/>
      <c r="O102" s="15"/>
      <c r="P102" s="178"/>
      <c r="Q102" s="104"/>
      <c r="R102" s="77"/>
    </row>
    <row r="103" spans="1:19" ht="17.45" customHeight="1">
      <c r="A103" s="187"/>
      <c r="B103" s="187"/>
      <c r="C103" s="173" t="s">
        <v>5</v>
      </c>
      <c r="D103" s="137" t="s">
        <v>52</v>
      </c>
      <c r="E103" s="137"/>
      <c r="F103" s="137"/>
      <c r="G103" s="88" t="s">
        <v>8</v>
      </c>
      <c r="H103" s="88" t="s">
        <v>17</v>
      </c>
      <c r="I103" s="99" t="s">
        <v>125</v>
      </c>
      <c r="J103" s="15">
        <v>9448735</v>
      </c>
      <c r="K103" s="15">
        <v>9448601.3699999992</v>
      </c>
      <c r="L103" s="15">
        <v>37726442</v>
      </c>
      <c r="M103" s="15">
        <v>37726442</v>
      </c>
      <c r="N103" s="15">
        <v>35155997</v>
      </c>
      <c r="O103" s="15">
        <v>35155997</v>
      </c>
      <c r="P103" s="178"/>
      <c r="Q103" s="107"/>
      <c r="R103" s="77"/>
    </row>
    <row r="104" spans="1:19" ht="15.6" customHeight="1">
      <c r="A104" s="187"/>
      <c r="B104" s="187"/>
      <c r="C104" s="173"/>
      <c r="D104" s="137" t="s">
        <v>52</v>
      </c>
      <c r="E104" s="137"/>
      <c r="F104" s="137"/>
      <c r="G104" s="88" t="s">
        <v>8</v>
      </c>
      <c r="H104" s="88" t="s">
        <v>17</v>
      </c>
      <c r="I104" s="99" t="s">
        <v>125</v>
      </c>
      <c r="J104" s="15">
        <v>96500</v>
      </c>
      <c r="K104" s="15">
        <v>80410.2</v>
      </c>
      <c r="L104" s="15">
        <v>111000</v>
      </c>
      <c r="M104" s="15">
        <v>93749.71</v>
      </c>
      <c r="N104" s="15">
        <v>111000</v>
      </c>
      <c r="O104" s="15">
        <v>111000</v>
      </c>
      <c r="P104" s="178"/>
      <c r="Q104" s="107"/>
      <c r="R104" s="77"/>
    </row>
    <row r="105" spans="1:19">
      <c r="A105" s="187"/>
      <c r="B105" s="187"/>
      <c r="C105" s="173"/>
      <c r="D105" s="137" t="s">
        <v>52</v>
      </c>
      <c r="E105" s="137"/>
      <c r="F105" s="137"/>
      <c r="G105" s="88" t="s">
        <v>8</v>
      </c>
      <c r="H105" s="88" t="s">
        <v>17</v>
      </c>
      <c r="I105" s="99" t="s">
        <v>125</v>
      </c>
      <c r="J105" s="15">
        <v>2853518</v>
      </c>
      <c r="K105" s="15">
        <v>2853518</v>
      </c>
      <c r="L105" s="15">
        <v>11393386</v>
      </c>
      <c r="M105" s="15">
        <v>11370972.91</v>
      </c>
      <c r="N105" s="15">
        <v>10617112</v>
      </c>
      <c r="O105" s="15">
        <v>10617112</v>
      </c>
      <c r="P105" s="178"/>
      <c r="Q105" s="107"/>
      <c r="R105" s="77"/>
    </row>
    <row r="106" spans="1:19">
      <c r="A106" s="187"/>
      <c r="B106" s="187"/>
      <c r="C106" s="173"/>
      <c r="D106" s="137" t="s">
        <v>52</v>
      </c>
      <c r="E106" s="137"/>
      <c r="F106" s="137"/>
      <c r="G106" s="88" t="s">
        <v>8</v>
      </c>
      <c r="H106" s="88" t="s">
        <v>17</v>
      </c>
      <c r="I106" s="99" t="s">
        <v>101</v>
      </c>
      <c r="J106" s="15">
        <v>854169</v>
      </c>
      <c r="K106" s="15">
        <v>853072.42</v>
      </c>
      <c r="L106" s="15">
        <v>1417358</v>
      </c>
      <c r="M106" s="15">
        <v>1416365.08</v>
      </c>
      <c r="N106" s="15">
        <v>1421283</v>
      </c>
      <c r="O106" s="15">
        <v>1421283</v>
      </c>
      <c r="P106" s="179"/>
      <c r="Q106" s="107"/>
      <c r="R106" s="77"/>
    </row>
    <row r="107" spans="1:19" ht="25.5" hidden="1" customHeight="1">
      <c r="A107" s="199"/>
      <c r="B107" s="199" t="s">
        <v>104</v>
      </c>
      <c r="C107" s="33" t="s">
        <v>78</v>
      </c>
      <c r="D107" s="120" t="s">
        <v>52</v>
      </c>
      <c r="E107" s="121"/>
      <c r="F107" s="122"/>
      <c r="G107" s="88" t="s">
        <v>8</v>
      </c>
      <c r="H107" s="88" t="s">
        <v>17</v>
      </c>
      <c r="I107" s="69" t="s">
        <v>72</v>
      </c>
      <c r="J107" s="15">
        <f t="shared" ref="J107:K107" si="60">J109+J110</f>
        <v>4000000</v>
      </c>
      <c r="K107" s="15">
        <f t="shared" si="60"/>
        <v>4000000</v>
      </c>
      <c r="L107" s="15">
        <f>L109+L110</f>
        <v>0</v>
      </c>
      <c r="M107" s="15">
        <f t="shared" ref="M107:O107" si="61">M109+M110</f>
        <v>0</v>
      </c>
      <c r="N107" s="15">
        <f t="shared" si="61"/>
        <v>0</v>
      </c>
      <c r="O107" s="15">
        <f t="shared" si="61"/>
        <v>0</v>
      </c>
      <c r="P107" s="71"/>
      <c r="Q107" s="13"/>
      <c r="R107" s="77"/>
    </row>
    <row r="108" spans="1:19" hidden="1">
      <c r="A108" s="200"/>
      <c r="B108" s="200"/>
      <c r="C108" s="47" t="s">
        <v>1</v>
      </c>
      <c r="D108" s="120"/>
      <c r="E108" s="121"/>
      <c r="F108" s="122"/>
      <c r="G108" s="88"/>
      <c r="H108" s="88"/>
      <c r="I108" s="69"/>
      <c r="J108" s="15"/>
      <c r="K108" s="15"/>
      <c r="L108" s="15"/>
      <c r="M108" s="15"/>
      <c r="N108" s="15"/>
      <c r="O108" s="15"/>
      <c r="P108" s="71"/>
      <c r="Q108" s="13"/>
      <c r="R108" s="77"/>
    </row>
    <row r="109" spans="1:19" ht="25.5" hidden="1" customHeight="1">
      <c r="A109" s="200"/>
      <c r="B109" s="200"/>
      <c r="C109" s="33" t="s">
        <v>5</v>
      </c>
      <c r="D109" s="120" t="s">
        <v>52</v>
      </c>
      <c r="E109" s="121"/>
      <c r="F109" s="122"/>
      <c r="G109" s="88" t="s">
        <v>8</v>
      </c>
      <c r="H109" s="88" t="s">
        <v>17</v>
      </c>
      <c r="I109" s="69" t="s">
        <v>71</v>
      </c>
      <c r="J109" s="15">
        <v>3400000</v>
      </c>
      <c r="K109" s="15">
        <v>3400000</v>
      </c>
      <c r="L109" s="15">
        <v>0</v>
      </c>
      <c r="M109" s="15">
        <v>0</v>
      </c>
      <c r="N109" s="15">
        <f t="shared" ref="N109:O109" si="62">N111+N112</f>
        <v>0</v>
      </c>
      <c r="O109" s="15">
        <f t="shared" si="62"/>
        <v>0</v>
      </c>
      <c r="P109" s="71"/>
      <c r="Q109" s="13"/>
      <c r="R109" s="77"/>
    </row>
    <row r="110" spans="1:19" ht="25.5" hidden="1" customHeight="1">
      <c r="A110" s="201"/>
      <c r="B110" s="201"/>
      <c r="C110" s="33" t="s">
        <v>5</v>
      </c>
      <c r="D110" s="120" t="s">
        <v>52</v>
      </c>
      <c r="E110" s="121"/>
      <c r="F110" s="122"/>
      <c r="G110" s="88" t="s">
        <v>8</v>
      </c>
      <c r="H110" s="88" t="s">
        <v>17</v>
      </c>
      <c r="I110" s="69" t="s">
        <v>87</v>
      </c>
      <c r="J110" s="15">
        <v>600000</v>
      </c>
      <c r="K110" s="15">
        <v>600000</v>
      </c>
      <c r="L110" s="15">
        <v>0</v>
      </c>
      <c r="M110" s="15">
        <v>0</v>
      </c>
      <c r="N110" s="15">
        <f t="shared" ref="N110:O110" si="63">N112+N113</f>
        <v>0</v>
      </c>
      <c r="O110" s="15">
        <f t="shared" si="63"/>
        <v>0</v>
      </c>
      <c r="P110" s="71"/>
      <c r="Q110" s="13"/>
      <c r="R110" s="77"/>
    </row>
    <row r="111" spans="1:19" ht="27" hidden="1" customHeight="1">
      <c r="A111" s="126"/>
      <c r="B111" s="123" t="s">
        <v>99</v>
      </c>
      <c r="C111" s="33" t="s">
        <v>80</v>
      </c>
      <c r="D111" s="120" t="s">
        <v>100</v>
      </c>
      <c r="E111" s="121"/>
      <c r="F111" s="122"/>
      <c r="G111" s="88" t="s">
        <v>54</v>
      </c>
      <c r="H111" s="88" t="s">
        <v>56</v>
      </c>
      <c r="I111" s="66" t="s">
        <v>101</v>
      </c>
      <c r="J111" s="15">
        <v>210000</v>
      </c>
      <c r="K111" s="15">
        <f>K113</f>
        <v>208950</v>
      </c>
      <c r="L111" s="15">
        <f>L113</f>
        <v>0</v>
      </c>
      <c r="M111" s="15">
        <f>M113</f>
        <v>0</v>
      </c>
      <c r="N111" s="15">
        <v>0</v>
      </c>
      <c r="O111" s="15">
        <v>0</v>
      </c>
      <c r="P111" s="174"/>
      <c r="Q111" s="13"/>
      <c r="R111" s="77"/>
    </row>
    <row r="112" spans="1:19" ht="29.25" hidden="1" customHeight="1">
      <c r="A112" s="127"/>
      <c r="B112" s="124"/>
      <c r="C112" s="47" t="s">
        <v>1</v>
      </c>
      <c r="D112" s="129"/>
      <c r="E112" s="130"/>
      <c r="F112" s="131"/>
      <c r="G112" s="88"/>
      <c r="H112" s="88"/>
      <c r="I112" s="66"/>
      <c r="J112" s="15"/>
      <c r="K112" s="15"/>
      <c r="L112" s="15"/>
      <c r="M112" s="15"/>
      <c r="N112" s="15"/>
      <c r="O112" s="15"/>
      <c r="P112" s="175"/>
      <c r="Q112" s="13"/>
      <c r="R112" s="77"/>
    </row>
    <row r="113" spans="1:18" ht="47.25" hidden="1" customHeight="1">
      <c r="A113" s="128"/>
      <c r="B113" s="125"/>
      <c r="C113" s="79" t="s">
        <v>53</v>
      </c>
      <c r="D113" s="158" t="s">
        <v>100</v>
      </c>
      <c r="E113" s="188"/>
      <c r="F113" s="189"/>
      <c r="G113" s="80" t="s">
        <v>54</v>
      </c>
      <c r="H113" s="80" t="s">
        <v>56</v>
      </c>
      <c r="I113" s="80" t="s">
        <v>101</v>
      </c>
      <c r="J113" s="81">
        <v>210000</v>
      </c>
      <c r="K113" s="81">
        <v>208950</v>
      </c>
      <c r="L113" s="81"/>
      <c r="M113" s="81"/>
      <c r="N113" s="81">
        <v>0</v>
      </c>
      <c r="O113" s="81">
        <v>0</v>
      </c>
      <c r="P113" s="176"/>
      <c r="Q113" s="13"/>
      <c r="R113" s="77"/>
    </row>
    <row r="114" spans="1:18" ht="25.5">
      <c r="A114" s="153" t="s">
        <v>34</v>
      </c>
      <c r="B114" s="193" t="s">
        <v>67</v>
      </c>
      <c r="C114" s="33" t="s">
        <v>80</v>
      </c>
      <c r="D114" s="120" t="s">
        <v>59</v>
      </c>
      <c r="E114" s="130"/>
      <c r="F114" s="131"/>
      <c r="G114" s="88" t="s">
        <v>54</v>
      </c>
      <c r="H114" s="88" t="s">
        <v>56</v>
      </c>
      <c r="I114" s="56" t="s">
        <v>90</v>
      </c>
      <c r="J114" s="15">
        <f t="shared" ref="J114:K114" si="64">J116</f>
        <v>6627999</v>
      </c>
      <c r="K114" s="15">
        <f t="shared" si="64"/>
        <v>6442499.3700000001</v>
      </c>
      <c r="L114" s="15">
        <f t="shared" ref="L114" si="65">L116</f>
        <v>6522475</v>
      </c>
      <c r="M114" s="15">
        <f t="shared" ref="M114:O114" si="66">M116</f>
        <v>6446630.0399999991</v>
      </c>
      <c r="N114" s="15">
        <f t="shared" si="66"/>
        <v>6310834</v>
      </c>
      <c r="O114" s="15">
        <f t="shared" si="66"/>
        <v>6310834</v>
      </c>
      <c r="P114" s="184"/>
      <c r="Q114" s="109"/>
      <c r="R114" s="77"/>
    </row>
    <row r="115" spans="1:18">
      <c r="A115" s="153"/>
      <c r="B115" s="194"/>
      <c r="C115" s="47" t="s">
        <v>1</v>
      </c>
      <c r="D115" s="132"/>
      <c r="E115" s="132"/>
      <c r="F115" s="132"/>
      <c r="G115" s="88"/>
      <c r="H115" s="88"/>
      <c r="I115" s="56"/>
      <c r="J115" s="15"/>
      <c r="K115" s="15"/>
      <c r="L115" s="15"/>
      <c r="M115" s="15"/>
      <c r="N115" s="15"/>
      <c r="O115" s="15"/>
      <c r="P115" s="185"/>
      <c r="R115" s="77"/>
    </row>
    <row r="116" spans="1:18" s="51" customFormat="1" ht="45" customHeight="1">
      <c r="A116" s="153"/>
      <c r="B116" s="195"/>
      <c r="C116" s="79" t="s">
        <v>53</v>
      </c>
      <c r="D116" s="158" t="s">
        <v>58</v>
      </c>
      <c r="E116" s="134"/>
      <c r="F116" s="135"/>
      <c r="G116" s="80" t="s">
        <v>54</v>
      </c>
      <c r="H116" s="80" t="s">
        <v>56</v>
      </c>
      <c r="I116" s="80" t="s">
        <v>90</v>
      </c>
      <c r="J116" s="81">
        <f>J117</f>
        <v>6627999</v>
      </c>
      <c r="K116" s="81">
        <f>K117</f>
        <v>6442499.3700000001</v>
      </c>
      <c r="L116" s="81">
        <f t="shared" ref="L116:O116" si="67">L117</f>
        <v>6522475</v>
      </c>
      <c r="M116" s="81">
        <f t="shared" si="67"/>
        <v>6446630.0399999991</v>
      </c>
      <c r="N116" s="81">
        <f t="shared" si="67"/>
        <v>6310834</v>
      </c>
      <c r="O116" s="81">
        <f t="shared" si="67"/>
        <v>6310834</v>
      </c>
      <c r="P116" s="186"/>
      <c r="Q116" s="52"/>
      <c r="R116" s="77"/>
    </row>
    <row r="117" spans="1:18" ht="25.5">
      <c r="A117" s="187"/>
      <c r="B117" s="187" t="s">
        <v>60</v>
      </c>
      <c r="C117" s="33" t="s">
        <v>78</v>
      </c>
      <c r="D117" s="120" t="s">
        <v>58</v>
      </c>
      <c r="E117" s="130"/>
      <c r="F117" s="131"/>
      <c r="G117" s="88" t="s">
        <v>54</v>
      </c>
      <c r="H117" s="88" t="s">
        <v>56</v>
      </c>
      <c r="I117" s="56" t="s">
        <v>90</v>
      </c>
      <c r="J117" s="15">
        <v>6627999</v>
      </c>
      <c r="K117" s="15">
        <v>6442499.3700000001</v>
      </c>
      <c r="L117" s="15">
        <f>SUM(L119:L121)</f>
        <v>6522475</v>
      </c>
      <c r="M117" s="15">
        <f>SUM(M119:M121)</f>
        <v>6446630.0399999991</v>
      </c>
      <c r="N117" s="15">
        <f>SUM(N119:N121)</f>
        <v>6310834</v>
      </c>
      <c r="O117" s="15">
        <f>SUM(O119:O121)</f>
        <v>6310834</v>
      </c>
      <c r="P117" s="181"/>
      <c r="Q117" s="180"/>
      <c r="R117" s="77"/>
    </row>
    <row r="118" spans="1:18">
      <c r="A118" s="187"/>
      <c r="B118" s="187"/>
      <c r="C118" s="47" t="s">
        <v>1</v>
      </c>
      <c r="D118" s="132"/>
      <c r="E118" s="132"/>
      <c r="F118" s="132"/>
      <c r="G118" s="88"/>
      <c r="H118" s="88"/>
      <c r="I118" s="56"/>
      <c r="J118" s="2"/>
      <c r="K118" s="2"/>
      <c r="L118" s="2"/>
      <c r="M118" s="2"/>
      <c r="N118" s="2"/>
      <c r="O118" s="2"/>
      <c r="P118" s="182"/>
      <c r="Q118" s="180"/>
      <c r="R118" s="77"/>
    </row>
    <row r="119" spans="1:18" ht="15.6" customHeight="1">
      <c r="A119" s="187"/>
      <c r="B119" s="187"/>
      <c r="C119" s="173" t="s">
        <v>53</v>
      </c>
      <c r="D119" s="120" t="s">
        <v>58</v>
      </c>
      <c r="E119" s="130"/>
      <c r="F119" s="131"/>
      <c r="G119" s="88" t="s">
        <v>54</v>
      </c>
      <c r="H119" s="88" t="s">
        <v>56</v>
      </c>
      <c r="I119" s="97" t="s">
        <v>125</v>
      </c>
      <c r="J119" s="63">
        <v>4370590</v>
      </c>
      <c r="K119" s="63">
        <v>4312109.9000000004</v>
      </c>
      <c r="L119" s="15">
        <v>4542831</v>
      </c>
      <c r="M119" s="15">
        <v>4529154.29</v>
      </c>
      <c r="N119" s="15">
        <v>4370590</v>
      </c>
      <c r="O119" s="15">
        <v>4370590</v>
      </c>
      <c r="P119" s="182"/>
      <c r="Q119" s="180"/>
      <c r="R119" s="77"/>
    </row>
    <row r="120" spans="1:18" ht="15.6" customHeight="1">
      <c r="A120" s="187"/>
      <c r="B120" s="187"/>
      <c r="C120" s="173"/>
      <c r="D120" s="120" t="s">
        <v>58</v>
      </c>
      <c r="E120" s="130"/>
      <c r="F120" s="131"/>
      <c r="G120" s="88" t="s">
        <v>54</v>
      </c>
      <c r="H120" s="88" t="s">
        <v>56</v>
      </c>
      <c r="I120" s="97" t="s">
        <v>101</v>
      </c>
      <c r="J120" s="63">
        <v>2249959</v>
      </c>
      <c r="K120" s="63">
        <v>2123022.4</v>
      </c>
      <c r="L120" s="15">
        <v>1951085.57</v>
      </c>
      <c r="M120" s="15">
        <v>1889419.98</v>
      </c>
      <c r="N120" s="15">
        <v>1912944</v>
      </c>
      <c r="O120" s="15">
        <v>1912944</v>
      </c>
      <c r="P120" s="182"/>
      <c r="Q120" s="180"/>
      <c r="R120" s="77"/>
    </row>
    <row r="121" spans="1:18" ht="15.6" customHeight="1">
      <c r="A121" s="187"/>
      <c r="B121" s="187"/>
      <c r="C121" s="173"/>
      <c r="D121" s="120" t="s">
        <v>58</v>
      </c>
      <c r="E121" s="130"/>
      <c r="F121" s="131"/>
      <c r="G121" s="88" t="s">
        <v>54</v>
      </c>
      <c r="H121" s="88" t="s">
        <v>56</v>
      </c>
      <c r="I121" s="97" t="s">
        <v>126</v>
      </c>
      <c r="J121" s="63">
        <v>7450</v>
      </c>
      <c r="K121" s="63">
        <v>7367.07</v>
      </c>
      <c r="L121" s="15">
        <v>28558.43</v>
      </c>
      <c r="M121" s="15">
        <v>28055.77</v>
      </c>
      <c r="N121" s="15">
        <v>27300</v>
      </c>
      <c r="O121" s="15">
        <v>27300</v>
      </c>
      <c r="P121" s="183"/>
      <c r="Q121" s="26"/>
      <c r="R121" s="77"/>
    </row>
    <row r="122" spans="1:18" ht="15.6" customHeight="1">
      <c r="A122" s="40"/>
      <c r="B122" s="40"/>
      <c r="C122" s="41"/>
      <c r="D122" s="43"/>
      <c r="E122" s="43"/>
      <c r="F122" s="43"/>
      <c r="G122" s="43"/>
      <c r="H122" s="43"/>
      <c r="I122" s="42"/>
      <c r="J122" s="42"/>
      <c r="K122" s="42"/>
      <c r="L122" s="42"/>
      <c r="M122" s="44"/>
      <c r="N122" s="44"/>
      <c r="O122" s="44"/>
      <c r="P122" s="46"/>
      <c r="Q122" s="13"/>
    </row>
    <row r="123" spans="1:18" s="16" customFormat="1" ht="16.5" customHeight="1">
      <c r="A123" s="30"/>
      <c r="B123" s="30"/>
      <c r="C123" s="34"/>
      <c r="L123" s="94"/>
      <c r="M123" s="94"/>
      <c r="N123" s="94"/>
      <c r="O123" s="94"/>
      <c r="P123" s="17"/>
      <c r="Q123" s="18"/>
    </row>
    <row r="124" spans="1:18" s="16" customFormat="1" ht="16.5" customHeight="1">
      <c r="A124" s="30"/>
      <c r="B124" s="16" t="s">
        <v>19</v>
      </c>
      <c r="C124" s="34"/>
      <c r="D124" s="19"/>
      <c r="E124" s="19"/>
      <c r="F124" s="19"/>
      <c r="G124" s="19"/>
      <c r="H124" s="19"/>
      <c r="I124" s="19"/>
      <c r="J124" s="19"/>
      <c r="K124" s="19"/>
      <c r="L124" s="94"/>
      <c r="M124" s="94"/>
      <c r="N124" s="94"/>
      <c r="O124" s="94"/>
      <c r="P124" s="102"/>
      <c r="Q124" s="18"/>
    </row>
    <row r="125" spans="1:18" s="16" customFormat="1">
      <c r="A125" s="30"/>
      <c r="B125" s="16" t="s">
        <v>63</v>
      </c>
      <c r="C125" s="34"/>
      <c r="D125" s="45"/>
      <c r="E125" s="45"/>
      <c r="F125" s="45"/>
      <c r="G125" s="45"/>
      <c r="H125" s="45"/>
      <c r="I125" s="45"/>
      <c r="J125" s="45"/>
      <c r="K125" s="45"/>
      <c r="L125" s="94"/>
      <c r="M125" s="94"/>
      <c r="N125" s="94"/>
      <c r="O125" s="94"/>
      <c r="P125" s="17"/>
      <c r="Q125" s="18"/>
    </row>
    <row r="126" spans="1:18" s="16" customFormat="1">
      <c r="A126" s="30"/>
      <c r="B126" s="30"/>
      <c r="C126" s="34"/>
      <c r="D126" s="45"/>
      <c r="E126" s="45"/>
      <c r="F126" s="45"/>
      <c r="G126" s="45"/>
      <c r="H126" s="45"/>
      <c r="I126" s="45"/>
      <c r="J126" s="45"/>
      <c r="K126" s="45"/>
      <c r="L126" s="45"/>
      <c r="M126" s="17"/>
      <c r="N126" s="17"/>
      <c r="O126" s="17"/>
      <c r="P126" s="17"/>
      <c r="Q126" s="18"/>
    </row>
    <row r="127" spans="1:18" s="16" customFormat="1">
      <c r="A127" s="30"/>
      <c r="B127" s="30"/>
      <c r="C127" s="34"/>
      <c r="L127" s="98"/>
      <c r="M127" s="98"/>
      <c r="N127" s="98"/>
      <c r="O127" s="98"/>
      <c r="P127" s="17"/>
      <c r="Q127" s="18"/>
    </row>
    <row r="128" spans="1:18" s="16" customFormat="1">
      <c r="A128" s="30"/>
      <c r="B128" s="30" t="s">
        <v>61</v>
      </c>
      <c r="C128" s="34"/>
      <c r="M128" s="17"/>
      <c r="N128" s="17"/>
      <c r="O128" s="17"/>
      <c r="P128" s="17"/>
      <c r="Q128" s="18"/>
    </row>
    <row r="129" spans="1:17" s="16" customFormat="1">
      <c r="A129" s="30"/>
      <c r="B129" s="30" t="s">
        <v>133</v>
      </c>
      <c r="C129" s="34"/>
      <c r="M129" s="17"/>
      <c r="N129" s="17"/>
      <c r="O129" s="17"/>
      <c r="P129" s="17"/>
      <c r="Q129" s="18"/>
    </row>
    <row r="130" spans="1:17" s="16" customFormat="1">
      <c r="A130" s="30"/>
      <c r="B130" s="30" t="s">
        <v>134</v>
      </c>
      <c r="C130" s="34"/>
      <c r="M130" s="17"/>
      <c r="N130" s="17"/>
      <c r="O130" s="17"/>
      <c r="P130" s="17"/>
      <c r="Q130" s="18"/>
    </row>
    <row r="131" spans="1:17" s="16" customFormat="1">
      <c r="A131" s="30"/>
      <c r="B131" s="30"/>
      <c r="C131" s="34"/>
      <c r="L131" s="94"/>
      <c r="M131" s="94"/>
      <c r="N131" s="94"/>
      <c r="O131" s="94"/>
      <c r="P131" s="17"/>
      <c r="Q131" s="18"/>
    </row>
    <row r="132" spans="1:17" s="16" customFormat="1">
      <c r="A132" s="30"/>
      <c r="B132" s="30"/>
      <c r="C132" s="34"/>
      <c r="L132" s="94"/>
      <c r="M132" s="94"/>
      <c r="N132" s="94"/>
      <c r="O132" s="94"/>
      <c r="P132" s="17"/>
      <c r="Q132" s="18"/>
    </row>
    <row r="133" spans="1:17" s="16" customFormat="1" ht="9.6" customHeight="1">
      <c r="A133" s="30"/>
      <c r="B133" s="30"/>
      <c r="C133" s="34"/>
      <c r="L133" s="94"/>
      <c r="M133" s="94"/>
      <c r="N133" s="94"/>
      <c r="O133" s="94"/>
      <c r="P133" s="17"/>
      <c r="Q133" s="18"/>
    </row>
    <row r="134" spans="1:17" s="16" customFormat="1">
      <c r="A134" s="30"/>
      <c r="B134" s="30"/>
      <c r="C134" s="34"/>
      <c r="J134" s="114"/>
      <c r="K134" s="115"/>
      <c r="L134" s="112"/>
      <c r="M134" s="112"/>
      <c r="N134" s="17"/>
      <c r="O134" s="17"/>
      <c r="P134" s="17"/>
      <c r="Q134" s="18"/>
    </row>
    <row r="135" spans="1:17" s="16" customFormat="1">
      <c r="A135" s="30"/>
      <c r="B135" s="30"/>
      <c r="C135" s="34"/>
      <c r="J135" s="114"/>
      <c r="K135" s="116"/>
      <c r="L135" s="112"/>
      <c r="M135" s="112"/>
      <c r="N135" s="17"/>
      <c r="O135" s="17"/>
      <c r="P135" s="17"/>
      <c r="Q135" s="18"/>
    </row>
    <row r="136" spans="1:17" s="16" customFormat="1">
      <c r="A136" s="30"/>
      <c r="B136" s="30"/>
      <c r="C136" s="34"/>
      <c r="J136" s="114"/>
      <c r="K136" s="116"/>
      <c r="L136" s="112"/>
      <c r="M136" s="112"/>
      <c r="N136" s="17"/>
      <c r="O136" s="17"/>
      <c r="P136" s="17"/>
      <c r="Q136" s="18"/>
    </row>
    <row r="137" spans="1:17" s="16" customFormat="1">
      <c r="A137" s="30"/>
      <c r="B137" s="30"/>
      <c r="C137" s="34"/>
      <c r="K137" s="117"/>
      <c r="L137" s="118"/>
      <c r="M137" s="118"/>
      <c r="N137" s="118"/>
      <c r="O137" s="118"/>
      <c r="P137" s="17"/>
      <c r="Q137" s="18"/>
    </row>
    <row r="138" spans="1:17">
      <c r="K138" s="113"/>
      <c r="L138" s="112"/>
      <c r="M138" s="112"/>
      <c r="N138" s="112"/>
      <c r="O138" s="112"/>
    </row>
  </sheetData>
  <mergeCells count="231">
    <mergeCell ref="J5:O5"/>
    <mergeCell ref="A36:A38"/>
    <mergeCell ref="B36:B38"/>
    <mergeCell ref="D36:F36"/>
    <mergeCell ref="P36:P38"/>
    <mergeCell ref="D37:F37"/>
    <mergeCell ref="D38:F38"/>
    <mergeCell ref="P18:P20"/>
    <mergeCell ref="P21:P23"/>
    <mergeCell ref="P24:P26"/>
    <mergeCell ref="P30:P32"/>
    <mergeCell ref="A18:A20"/>
    <mergeCell ref="B18:B20"/>
    <mergeCell ref="D18:F18"/>
    <mergeCell ref="D19:F19"/>
    <mergeCell ref="D20:F20"/>
    <mergeCell ref="A33:A35"/>
    <mergeCell ref="B33:B35"/>
    <mergeCell ref="D33:F33"/>
    <mergeCell ref="D34:F34"/>
    <mergeCell ref="D35:F35"/>
    <mergeCell ref="L6:M6"/>
    <mergeCell ref="L7:L8"/>
    <mergeCell ref="P27:P29"/>
    <mergeCell ref="P45:P47"/>
    <mergeCell ref="P63:P65"/>
    <mergeCell ref="P42:P44"/>
    <mergeCell ref="P39:P41"/>
    <mergeCell ref="P51:P53"/>
    <mergeCell ref="P48:P50"/>
    <mergeCell ref="P33:P35"/>
    <mergeCell ref="M7:M8"/>
    <mergeCell ref="P98:P100"/>
    <mergeCell ref="P78:P80"/>
    <mergeCell ref="P81:P84"/>
    <mergeCell ref="P85:P87"/>
    <mergeCell ref="P91:P93"/>
    <mergeCell ref="P88:P90"/>
    <mergeCell ref="P94:P96"/>
    <mergeCell ref="P66:P68"/>
    <mergeCell ref="P69:P71"/>
    <mergeCell ref="P75:P77"/>
    <mergeCell ref="A117:A121"/>
    <mergeCell ref="B117:B121"/>
    <mergeCell ref="D94:F94"/>
    <mergeCell ref="D95:F95"/>
    <mergeCell ref="A111:A113"/>
    <mergeCell ref="B111:B113"/>
    <mergeCell ref="D111:F111"/>
    <mergeCell ref="D112:F112"/>
    <mergeCell ref="D113:F113"/>
    <mergeCell ref="A94:A97"/>
    <mergeCell ref="D96:F96"/>
    <mergeCell ref="A114:A116"/>
    <mergeCell ref="B114:B116"/>
    <mergeCell ref="A101:A106"/>
    <mergeCell ref="B101:B106"/>
    <mergeCell ref="D99:F99"/>
    <mergeCell ref="D100:F100"/>
    <mergeCell ref="D98:F98"/>
    <mergeCell ref="B98:B100"/>
    <mergeCell ref="B94:B97"/>
    <mergeCell ref="D97:F97"/>
    <mergeCell ref="A107:A110"/>
    <mergeCell ref="B107:B110"/>
    <mergeCell ref="D109:F109"/>
    <mergeCell ref="Q117:Q120"/>
    <mergeCell ref="D118:F118"/>
    <mergeCell ref="C119:C121"/>
    <mergeCell ref="D119:F119"/>
    <mergeCell ref="D120:F120"/>
    <mergeCell ref="D121:F121"/>
    <mergeCell ref="D117:F117"/>
    <mergeCell ref="P117:P121"/>
    <mergeCell ref="D114:F114"/>
    <mergeCell ref="P114:P116"/>
    <mergeCell ref="D115:F115"/>
    <mergeCell ref="D116:F116"/>
    <mergeCell ref="C103:C106"/>
    <mergeCell ref="D101:F101"/>
    <mergeCell ref="D102:F102"/>
    <mergeCell ref="D104:F104"/>
    <mergeCell ref="D105:F105"/>
    <mergeCell ref="D106:F106"/>
    <mergeCell ref="D103:F103"/>
    <mergeCell ref="P111:P113"/>
    <mergeCell ref="D107:F107"/>
    <mergeCell ref="D108:F108"/>
    <mergeCell ref="D110:F110"/>
    <mergeCell ref="P101:P106"/>
    <mergeCell ref="A14:A17"/>
    <mergeCell ref="N1:P1"/>
    <mergeCell ref="N2:P2"/>
    <mergeCell ref="P9:P13"/>
    <mergeCell ref="N6:O7"/>
    <mergeCell ref="O4:P4"/>
    <mergeCell ref="P54:P58"/>
    <mergeCell ref="A3:P3"/>
    <mergeCell ref="J6:K7"/>
    <mergeCell ref="B27:B29"/>
    <mergeCell ref="P6:P7"/>
    <mergeCell ref="P14:P17"/>
    <mergeCell ref="D27:F27"/>
    <mergeCell ref="D55:F55"/>
    <mergeCell ref="D58:F58"/>
    <mergeCell ref="D54:F54"/>
    <mergeCell ref="D17:F17"/>
    <mergeCell ref="D16:F16"/>
    <mergeCell ref="B42:B44"/>
    <mergeCell ref="B14:B17"/>
    <mergeCell ref="D28:F28"/>
    <mergeCell ref="D12:F12"/>
    <mergeCell ref="A5:A8"/>
    <mergeCell ref="B5:B8"/>
    <mergeCell ref="A98:A100"/>
    <mergeCell ref="D13:F13"/>
    <mergeCell ref="A66:A68"/>
    <mergeCell ref="D71:F71"/>
    <mergeCell ref="A63:A65"/>
    <mergeCell ref="B63:B65"/>
    <mergeCell ref="D63:F63"/>
    <mergeCell ref="D70:F70"/>
    <mergeCell ref="D32:F32"/>
    <mergeCell ref="D29:F29"/>
    <mergeCell ref="D14:F14"/>
    <mergeCell ref="D15:F15"/>
    <mergeCell ref="B39:B41"/>
    <mergeCell ref="D39:F39"/>
    <mergeCell ref="A42:A44"/>
    <mergeCell ref="D60:F60"/>
    <mergeCell ref="D62:F62"/>
    <mergeCell ref="D61:F61"/>
    <mergeCell ref="A21:A23"/>
    <mergeCell ref="B21:B23"/>
    <mergeCell ref="D21:F21"/>
    <mergeCell ref="D22:F22"/>
    <mergeCell ref="D23:F23"/>
    <mergeCell ref="D57:F57"/>
    <mergeCell ref="C5:C8"/>
    <mergeCell ref="D5:I5"/>
    <mergeCell ref="A9:A13"/>
    <mergeCell ref="B9:B13"/>
    <mergeCell ref="D9:F9"/>
    <mergeCell ref="D10:F10"/>
    <mergeCell ref="I6:I8"/>
    <mergeCell ref="D11:F11"/>
    <mergeCell ref="D6:F8"/>
    <mergeCell ref="G6:G8"/>
    <mergeCell ref="H6:H8"/>
    <mergeCell ref="A59:A62"/>
    <mergeCell ref="B59:B62"/>
    <mergeCell ref="D59:F59"/>
    <mergeCell ref="B48:B50"/>
    <mergeCell ref="D64:F64"/>
    <mergeCell ref="A24:A26"/>
    <mergeCell ref="B24:B26"/>
    <mergeCell ref="D24:F24"/>
    <mergeCell ref="D25:F25"/>
    <mergeCell ref="D26:F26"/>
    <mergeCell ref="B30:B32"/>
    <mergeCell ref="D30:F30"/>
    <mergeCell ref="A27:A29"/>
    <mergeCell ref="A30:A32"/>
    <mergeCell ref="D31:F31"/>
    <mergeCell ref="D42:F42"/>
    <mergeCell ref="A51:A53"/>
    <mergeCell ref="B51:B53"/>
    <mergeCell ref="D51:F51"/>
    <mergeCell ref="D40:F40"/>
    <mergeCell ref="D41:F41"/>
    <mergeCell ref="A39:A41"/>
    <mergeCell ref="D43:F43"/>
    <mergeCell ref="D44:F44"/>
    <mergeCell ref="A54:A58"/>
    <mergeCell ref="B54:B58"/>
    <mergeCell ref="D52:F52"/>
    <mergeCell ref="D53:F53"/>
    <mergeCell ref="A45:A47"/>
    <mergeCell ref="B45:B47"/>
    <mergeCell ref="D47:F47"/>
    <mergeCell ref="D45:F45"/>
    <mergeCell ref="D46:F46"/>
    <mergeCell ref="D48:F48"/>
    <mergeCell ref="D49:F49"/>
    <mergeCell ref="D50:F50"/>
    <mergeCell ref="A48:A50"/>
    <mergeCell ref="B91:B93"/>
    <mergeCell ref="A91:A93"/>
    <mergeCell ref="D91:F91"/>
    <mergeCell ref="D93:F93"/>
    <mergeCell ref="D92:F92"/>
    <mergeCell ref="A85:A87"/>
    <mergeCell ref="D56:F56"/>
    <mergeCell ref="B85:B87"/>
    <mergeCell ref="D87:F87"/>
    <mergeCell ref="D85:F85"/>
    <mergeCell ref="A78:A80"/>
    <mergeCell ref="D84:F84"/>
    <mergeCell ref="A81:A84"/>
    <mergeCell ref="B78:B80"/>
    <mergeCell ref="D78:F78"/>
    <mergeCell ref="A75:A77"/>
    <mergeCell ref="A72:A74"/>
    <mergeCell ref="B72:B74"/>
    <mergeCell ref="D72:F72"/>
    <mergeCell ref="D73:F73"/>
    <mergeCell ref="D74:F74"/>
    <mergeCell ref="B81:B84"/>
    <mergeCell ref="D80:F80"/>
    <mergeCell ref="D65:F65"/>
    <mergeCell ref="D89:F89"/>
    <mergeCell ref="D90:F90"/>
    <mergeCell ref="B88:B90"/>
    <mergeCell ref="A88:A90"/>
    <mergeCell ref="D81:F81"/>
    <mergeCell ref="D82:F82"/>
    <mergeCell ref="D83:F83"/>
    <mergeCell ref="B66:B68"/>
    <mergeCell ref="D86:F86"/>
    <mergeCell ref="D88:F88"/>
    <mergeCell ref="A69:A71"/>
    <mergeCell ref="D69:F69"/>
    <mergeCell ref="D67:F67"/>
    <mergeCell ref="B75:B77"/>
    <mergeCell ref="D77:F77"/>
    <mergeCell ref="D75:F75"/>
    <mergeCell ref="D68:F68"/>
    <mergeCell ref="D76:F76"/>
    <mergeCell ref="D79:F79"/>
    <mergeCell ref="D66:F66"/>
    <mergeCell ref="B69:B71"/>
  </mergeCells>
  <printOptions horizontalCentered="1"/>
  <pageMargins left="0.39370078740157483" right="0.39370078740157483" top="0.74803149606299213" bottom="0.27559055118110237" header="0" footer="0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9"/>
  <sheetViews>
    <sheetView zoomScale="90" zoomScaleNormal="90" zoomScaleSheetLayoutView="70" workbookViewId="0">
      <pane xSplit="3" ySplit="9" topLeftCell="D10" activePane="bottomRight" state="frozen"/>
      <selection pane="topRight" activeCell="D1" sqref="D1"/>
      <selection pane="bottomLeft" activeCell="A9" sqref="A9"/>
      <selection pane="bottomRight" activeCell="G39" sqref="G39"/>
    </sheetView>
  </sheetViews>
  <sheetFormatPr defaultColWidth="9.140625" defaultRowHeight="12.75"/>
  <cols>
    <col min="1" max="1" width="14.7109375" style="22" customWidth="1"/>
    <col min="2" max="2" width="27.28515625" style="22" customWidth="1"/>
    <col min="3" max="3" width="22.140625" style="22" customWidth="1"/>
    <col min="4" max="6" width="14.85546875" style="22" customWidth="1"/>
    <col min="7" max="7" width="17.28515625" style="22" customWidth="1"/>
    <col min="8" max="8" width="15.140625" style="22" customWidth="1"/>
    <col min="9" max="9" width="14.7109375" style="22" customWidth="1"/>
    <col min="10" max="10" width="25.42578125" style="22" customWidth="1"/>
    <col min="11" max="11" width="9.140625" style="22"/>
    <col min="12" max="12" width="13.7109375" style="22" bestFit="1" customWidth="1"/>
    <col min="13" max="16384" width="9.140625" style="22"/>
  </cols>
  <sheetData>
    <row r="1" spans="1:12" ht="18.75">
      <c r="A1" s="106" t="str">
        <f>'Прил 7'!A1</f>
        <v>2018 год</v>
      </c>
      <c r="B1" s="21"/>
      <c r="C1" s="21"/>
      <c r="D1" s="21"/>
      <c r="E1" s="21"/>
      <c r="F1" s="21"/>
      <c r="G1" s="21"/>
      <c r="H1" s="231" t="s">
        <v>20</v>
      </c>
      <c r="I1" s="231"/>
      <c r="J1" s="231"/>
    </row>
    <row r="2" spans="1:12" ht="51" customHeight="1">
      <c r="A2" s="21"/>
      <c r="B2" s="21"/>
      <c r="C2" s="21"/>
      <c r="D2" s="21"/>
      <c r="E2" s="21"/>
      <c r="F2" s="21"/>
      <c r="G2" s="234" t="s">
        <v>15</v>
      </c>
      <c r="H2" s="234"/>
      <c r="I2" s="234"/>
      <c r="J2" s="24"/>
    </row>
    <row r="3" spans="1:12" ht="42" customHeight="1">
      <c r="A3" s="232" t="s">
        <v>21</v>
      </c>
      <c r="B3" s="232"/>
      <c r="C3" s="232"/>
      <c r="D3" s="232"/>
      <c r="E3" s="232"/>
      <c r="F3" s="232"/>
      <c r="G3" s="232"/>
      <c r="H3" s="232"/>
      <c r="I3" s="232"/>
      <c r="J3" s="232"/>
    </row>
    <row r="4" spans="1:12" ht="21" customHeight="1">
      <c r="A4" s="233" t="s">
        <v>93</v>
      </c>
      <c r="B4" s="233"/>
      <c r="C4" s="233"/>
      <c r="D4" s="233"/>
      <c r="E4" s="233"/>
      <c r="F4" s="233"/>
      <c r="G4" s="233"/>
      <c r="H4" s="233"/>
      <c r="I4" s="233"/>
      <c r="J4" s="233"/>
    </row>
    <row r="5" spans="1:12" ht="12" customHeight="1">
      <c r="A5" s="96"/>
      <c r="B5" s="96"/>
      <c r="C5" s="96"/>
      <c r="D5" s="119"/>
      <c r="E5" s="119"/>
      <c r="F5" s="119"/>
      <c r="G5" s="119"/>
      <c r="H5" s="119"/>
      <c r="I5" s="119"/>
      <c r="J5" s="96"/>
    </row>
    <row r="6" spans="1:12" s="27" customFormat="1" ht="15">
      <c r="D6" s="78"/>
      <c r="E6" s="78"/>
      <c r="F6" s="78"/>
      <c r="G6" s="78"/>
      <c r="H6" s="78"/>
      <c r="I6" s="78"/>
      <c r="J6" s="35" t="s">
        <v>16</v>
      </c>
    </row>
    <row r="7" spans="1:12" s="27" customFormat="1" ht="13.9" customHeight="1">
      <c r="A7" s="145" t="s">
        <v>22</v>
      </c>
      <c r="B7" s="145" t="s">
        <v>23</v>
      </c>
      <c r="C7" s="145" t="s">
        <v>24</v>
      </c>
      <c r="D7" s="235" t="s">
        <v>105</v>
      </c>
      <c r="E7" s="235"/>
      <c r="F7" s="237" t="s">
        <v>113</v>
      </c>
      <c r="G7" s="238"/>
      <c r="H7" s="128" t="s">
        <v>10</v>
      </c>
      <c r="I7" s="128"/>
      <c r="J7" s="145" t="s">
        <v>25</v>
      </c>
    </row>
    <row r="8" spans="1:12" s="27" customFormat="1" ht="24.6" customHeight="1">
      <c r="A8" s="145"/>
      <c r="B8" s="145"/>
      <c r="C8" s="145"/>
      <c r="D8" s="236"/>
      <c r="E8" s="236"/>
      <c r="F8" s="229" t="s">
        <v>112</v>
      </c>
      <c r="G8" s="208" t="s">
        <v>132</v>
      </c>
      <c r="H8" s="145"/>
      <c r="I8" s="145"/>
      <c r="J8" s="145"/>
    </row>
    <row r="9" spans="1:12" s="27" customFormat="1" ht="24.6" customHeight="1">
      <c r="A9" s="126"/>
      <c r="B9" s="126"/>
      <c r="C9" s="126"/>
      <c r="D9" s="55" t="s">
        <v>11</v>
      </c>
      <c r="E9" s="55" t="s">
        <v>12</v>
      </c>
      <c r="F9" s="230"/>
      <c r="G9" s="209"/>
      <c r="H9" s="75">
        <v>2019</v>
      </c>
      <c r="I9" s="75">
        <v>2020</v>
      </c>
      <c r="J9" s="126"/>
    </row>
    <row r="10" spans="1:12" ht="15.75" customHeight="1">
      <c r="A10" s="243" t="s">
        <v>4</v>
      </c>
      <c r="B10" s="243" t="s">
        <v>33</v>
      </c>
      <c r="C10" s="48" t="s">
        <v>26</v>
      </c>
      <c r="D10" s="49">
        <f>D12+D13+D14+D15</f>
        <v>419068563.25</v>
      </c>
      <c r="E10" s="49">
        <f>E12+E13+E14+E15</f>
        <v>417749130.44999999</v>
      </c>
      <c r="F10" s="49">
        <f>F12+F13+F14+F15</f>
        <v>474924392.75</v>
      </c>
      <c r="G10" s="49">
        <f>G12+G13+G14+G15</f>
        <v>436958621.58999997</v>
      </c>
      <c r="H10" s="49">
        <f t="shared" ref="H10:I10" si="0">H12+H13+H14+H15</f>
        <v>342923716</v>
      </c>
      <c r="I10" s="49">
        <f t="shared" si="0"/>
        <v>333883716</v>
      </c>
      <c r="J10" s="145"/>
    </row>
    <row r="11" spans="1:12" s="27" customFormat="1" ht="15.75" customHeight="1">
      <c r="A11" s="243"/>
      <c r="B11" s="243"/>
      <c r="C11" s="54" t="s">
        <v>27</v>
      </c>
      <c r="D11" s="15"/>
      <c r="E11" s="15"/>
      <c r="F11" s="15"/>
      <c r="G11" s="15"/>
      <c r="H11" s="15"/>
      <c r="I11" s="15"/>
      <c r="J11" s="145"/>
    </row>
    <row r="12" spans="1:12" s="27" customFormat="1" ht="15.75" customHeight="1">
      <c r="A12" s="243"/>
      <c r="B12" s="243"/>
      <c r="C12" s="31" t="s">
        <v>28</v>
      </c>
      <c r="D12" s="25">
        <f t="shared" ref="D12:E12" si="1">D18+D24+D30+D36</f>
        <v>10408600</v>
      </c>
      <c r="E12" s="25">
        <f t="shared" si="1"/>
        <v>10408600</v>
      </c>
      <c r="F12" s="25">
        <f>F18+F24+F30+F36</f>
        <v>6789200</v>
      </c>
      <c r="G12" s="25">
        <f t="shared" ref="F12:I15" si="2">G18+G24+G30+G36</f>
        <v>6789200</v>
      </c>
      <c r="H12" s="25">
        <f t="shared" si="2"/>
        <v>6789200</v>
      </c>
      <c r="I12" s="25">
        <f t="shared" si="2"/>
        <v>9200</v>
      </c>
      <c r="J12" s="145"/>
      <c r="L12" s="74"/>
    </row>
    <row r="13" spans="1:12" s="27" customFormat="1" ht="15.75" customHeight="1">
      <c r="A13" s="243"/>
      <c r="B13" s="243"/>
      <c r="C13" s="31" t="s">
        <v>29</v>
      </c>
      <c r="D13" s="25">
        <f t="shared" ref="D13:E13" si="3">D19+D25+D31+D37</f>
        <v>1320910</v>
      </c>
      <c r="E13" s="25">
        <f t="shared" si="3"/>
        <v>1320910</v>
      </c>
      <c r="F13" s="25">
        <f>F19+F25+F31+F37</f>
        <v>14425800</v>
      </c>
      <c r="G13" s="25">
        <f t="shared" si="2"/>
        <v>14425800</v>
      </c>
      <c r="H13" s="25">
        <f t="shared" si="2"/>
        <v>2425800</v>
      </c>
      <c r="I13" s="25">
        <f t="shared" si="2"/>
        <v>165800</v>
      </c>
      <c r="J13" s="145"/>
    </row>
    <row r="14" spans="1:12" s="27" customFormat="1" ht="15.75" customHeight="1">
      <c r="A14" s="243"/>
      <c r="B14" s="243"/>
      <c r="C14" s="31" t="s">
        <v>31</v>
      </c>
      <c r="D14" s="25">
        <f>D20+D26+D32+D38</f>
        <v>407339053.25</v>
      </c>
      <c r="E14" s="25">
        <f t="shared" ref="E14" si="4">E20+E26+E32+E38</f>
        <v>406019620.44999999</v>
      </c>
      <c r="F14" s="25">
        <f>F20+F26+F32+F38</f>
        <v>453709392.75</v>
      </c>
      <c r="G14" s="25">
        <f t="shared" si="2"/>
        <v>415743621.58999997</v>
      </c>
      <c r="H14" s="25">
        <f t="shared" si="2"/>
        <v>333708716</v>
      </c>
      <c r="I14" s="25">
        <f t="shared" si="2"/>
        <v>333708716</v>
      </c>
      <c r="J14" s="145"/>
    </row>
    <row r="15" spans="1:12" s="27" customFormat="1" ht="30.75" customHeight="1">
      <c r="A15" s="243"/>
      <c r="B15" s="243"/>
      <c r="C15" s="31" t="s">
        <v>30</v>
      </c>
      <c r="D15" s="25">
        <f t="shared" ref="D15:E15" si="5">D21+D27+D33+D39</f>
        <v>0</v>
      </c>
      <c r="E15" s="25">
        <f t="shared" si="5"/>
        <v>0</v>
      </c>
      <c r="F15" s="25">
        <f t="shared" si="2"/>
        <v>0</v>
      </c>
      <c r="G15" s="25">
        <f t="shared" si="2"/>
        <v>0</v>
      </c>
      <c r="H15" s="25">
        <f t="shared" si="2"/>
        <v>0</v>
      </c>
      <c r="I15" s="25">
        <f t="shared" si="2"/>
        <v>0</v>
      </c>
      <c r="J15" s="145"/>
    </row>
    <row r="16" spans="1:12" s="27" customFormat="1" ht="15.75" customHeight="1">
      <c r="A16" s="240" t="s">
        <v>34</v>
      </c>
      <c r="B16" s="240" t="s">
        <v>2</v>
      </c>
      <c r="C16" s="31" t="s">
        <v>26</v>
      </c>
      <c r="D16" s="25">
        <f t="shared" ref="D16:E16" si="6">SUM(D18:D21)</f>
        <v>88838359</v>
      </c>
      <c r="E16" s="25">
        <f t="shared" si="6"/>
        <v>88634792.799999997</v>
      </c>
      <c r="F16" s="25">
        <f>'Прил 7'!L14</f>
        <v>134068355.48999999</v>
      </c>
      <c r="G16" s="25">
        <f>'Прил 7'!M14</f>
        <v>96231681.11999999</v>
      </c>
      <c r="H16" s="25">
        <f>'Прил 7'!N14</f>
        <v>57508149</v>
      </c>
      <c r="I16" s="25">
        <f>'Прил 7'!O14</f>
        <v>57508149</v>
      </c>
      <c r="J16" s="245"/>
    </row>
    <row r="17" spans="1:12" s="27" customFormat="1" ht="15.75" customHeight="1">
      <c r="A17" s="240"/>
      <c r="B17" s="240"/>
      <c r="C17" s="54" t="s">
        <v>27</v>
      </c>
      <c r="D17" s="15"/>
      <c r="E17" s="36"/>
      <c r="F17" s="15"/>
      <c r="G17" s="36"/>
      <c r="H17" s="15"/>
      <c r="I17" s="15"/>
      <c r="J17" s="246"/>
    </row>
    <row r="18" spans="1:12" s="27" customFormat="1" ht="15">
      <c r="A18" s="240"/>
      <c r="B18" s="240"/>
      <c r="C18" s="54" t="s">
        <v>28</v>
      </c>
      <c r="D18" s="15">
        <v>8500</v>
      </c>
      <c r="E18" s="15">
        <v>8500</v>
      </c>
      <c r="F18" s="15">
        <v>9200</v>
      </c>
      <c r="G18" s="15">
        <v>9200</v>
      </c>
      <c r="H18" s="15">
        <v>9200</v>
      </c>
      <c r="I18" s="15">
        <v>9200</v>
      </c>
      <c r="J18" s="246"/>
    </row>
    <row r="19" spans="1:12" s="27" customFormat="1" ht="15.75" customHeight="1">
      <c r="A19" s="240"/>
      <c r="B19" s="240"/>
      <c r="C19" s="54" t="s">
        <v>29</v>
      </c>
      <c r="D19" s="37">
        <v>165300</v>
      </c>
      <c r="E19" s="37">
        <v>165300</v>
      </c>
      <c r="F19" s="37">
        <v>12165800</v>
      </c>
      <c r="G19" s="37">
        <v>12165800</v>
      </c>
      <c r="H19" s="37">
        <v>165800</v>
      </c>
      <c r="I19" s="37">
        <v>165800</v>
      </c>
      <c r="J19" s="246"/>
    </row>
    <row r="20" spans="1:12" s="27" customFormat="1" ht="17.25" customHeight="1">
      <c r="A20" s="240"/>
      <c r="B20" s="240"/>
      <c r="C20" s="54" t="s">
        <v>31</v>
      </c>
      <c r="D20" s="14">
        <v>88664559</v>
      </c>
      <c r="E20" s="14">
        <v>88460992.799999997</v>
      </c>
      <c r="F20" s="14">
        <f>F16-F18-F19</f>
        <v>121893355.48999999</v>
      </c>
      <c r="G20" s="14">
        <f t="shared" ref="G20:I20" si="7">G16-G18-G19</f>
        <v>84056681.11999999</v>
      </c>
      <c r="H20" s="14">
        <f t="shared" si="7"/>
        <v>57333149</v>
      </c>
      <c r="I20" s="14">
        <f t="shared" si="7"/>
        <v>57333149</v>
      </c>
      <c r="J20" s="246"/>
    </row>
    <row r="21" spans="1:12" s="27" customFormat="1" ht="30">
      <c r="A21" s="240"/>
      <c r="B21" s="240"/>
      <c r="C21" s="68" t="s">
        <v>30</v>
      </c>
      <c r="D21" s="15">
        <v>0</v>
      </c>
      <c r="E21" s="36">
        <v>0</v>
      </c>
      <c r="F21" s="15">
        <v>0</v>
      </c>
      <c r="G21" s="36">
        <v>0</v>
      </c>
      <c r="H21" s="15">
        <v>0</v>
      </c>
      <c r="I21" s="15">
        <v>0</v>
      </c>
      <c r="J21" s="247"/>
    </row>
    <row r="22" spans="1:12" s="27" customFormat="1" ht="15.75" customHeight="1">
      <c r="A22" s="240" t="s">
        <v>34</v>
      </c>
      <c r="B22" s="240" t="s">
        <v>9</v>
      </c>
      <c r="C22" s="31" t="s">
        <v>26</v>
      </c>
      <c r="D22" s="25">
        <f t="shared" ref="D22:E22" si="8">SUM(D24:D27)</f>
        <v>217955548.25</v>
      </c>
      <c r="E22" s="25">
        <f t="shared" si="8"/>
        <v>217043551.28999999</v>
      </c>
      <c r="F22" s="25">
        <f>'Прил 7'!L54</f>
        <v>188461398.25999999</v>
      </c>
      <c r="G22" s="25">
        <f>'Прил 7'!M54</f>
        <v>188448802.72999999</v>
      </c>
      <c r="H22" s="25">
        <f>'Прил 7'!N54</f>
        <v>146905144</v>
      </c>
      <c r="I22" s="25">
        <f>'Прил 7'!O54</f>
        <v>137865144</v>
      </c>
      <c r="J22" s="244"/>
    </row>
    <row r="23" spans="1:12" s="27" customFormat="1" ht="15.75" customHeight="1">
      <c r="A23" s="240"/>
      <c r="B23" s="240"/>
      <c r="C23" s="54" t="s">
        <v>27</v>
      </c>
      <c r="D23" s="15"/>
      <c r="E23" s="36"/>
      <c r="F23" s="15"/>
      <c r="G23" s="36"/>
      <c r="H23" s="38"/>
      <c r="I23" s="38"/>
      <c r="J23" s="244"/>
      <c r="L23" s="39"/>
    </row>
    <row r="24" spans="1:12" s="27" customFormat="1" ht="15.75" customHeight="1">
      <c r="A24" s="240"/>
      <c r="B24" s="240"/>
      <c r="C24" s="54" t="s">
        <v>28</v>
      </c>
      <c r="D24" s="15">
        <v>10400100</v>
      </c>
      <c r="E24" s="15">
        <v>10400100</v>
      </c>
      <c r="F24" s="15">
        <v>6780000</v>
      </c>
      <c r="G24" s="15">
        <v>6780000</v>
      </c>
      <c r="H24" s="15">
        <v>6780000</v>
      </c>
      <c r="I24" s="15">
        <v>0</v>
      </c>
      <c r="J24" s="244"/>
    </row>
    <row r="25" spans="1:12" s="27" customFormat="1" ht="15.75" customHeight="1">
      <c r="A25" s="240"/>
      <c r="B25" s="240"/>
      <c r="C25" s="54" t="s">
        <v>29</v>
      </c>
      <c r="D25" s="37">
        <v>1155610</v>
      </c>
      <c r="E25" s="37">
        <v>1155610</v>
      </c>
      <c r="F25" s="37">
        <v>2260000</v>
      </c>
      <c r="G25" s="37">
        <v>2260000</v>
      </c>
      <c r="H25" s="15">
        <v>2260000</v>
      </c>
      <c r="I25" s="15">
        <v>0</v>
      </c>
      <c r="J25" s="244"/>
    </row>
    <row r="26" spans="1:12" s="27" customFormat="1" ht="15.75" customHeight="1">
      <c r="A26" s="240"/>
      <c r="B26" s="240"/>
      <c r="C26" s="54" t="s">
        <v>31</v>
      </c>
      <c r="D26" s="15">
        <v>206399838.25</v>
      </c>
      <c r="E26" s="15">
        <v>205487841.28999999</v>
      </c>
      <c r="F26" s="15">
        <f>F22-F24-F25-F27</f>
        <v>179421398.25999999</v>
      </c>
      <c r="G26" s="15">
        <f t="shared" ref="G26:I26" si="9">G22-G24-G25-G27</f>
        <v>179408802.72999999</v>
      </c>
      <c r="H26" s="15">
        <f t="shared" si="9"/>
        <v>137865144</v>
      </c>
      <c r="I26" s="15">
        <f t="shared" si="9"/>
        <v>137865144</v>
      </c>
      <c r="J26" s="244"/>
    </row>
    <row r="27" spans="1:12" s="27" customFormat="1" ht="31.5" customHeight="1">
      <c r="A27" s="240"/>
      <c r="B27" s="240"/>
      <c r="C27" s="68" t="s">
        <v>30</v>
      </c>
      <c r="D27" s="15">
        <v>0</v>
      </c>
      <c r="E27" s="36">
        <v>0</v>
      </c>
      <c r="F27" s="15">
        <v>0</v>
      </c>
      <c r="G27" s="36">
        <v>0</v>
      </c>
      <c r="H27" s="15">
        <v>0</v>
      </c>
      <c r="I27" s="15">
        <v>0</v>
      </c>
      <c r="J27" s="244"/>
    </row>
    <row r="28" spans="1:12" s="27" customFormat="1" ht="15.75" customHeight="1">
      <c r="A28" s="240" t="s">
        <v>34</v>
      </c>
      <c r="B28" s="240" t="s">
        <v>6</v>
      </c>
      <c r="C28" s="31" t="s">
        <v>26</v>
      </c>
      <c r="D28" s="25">
        <f t="shared" ref="D28:E28" si="10">SUM(D30:D33)</f>
        <v>105646657</v>
      </c>
      <c r="E28" s="25">
        <f t="shared" si="10"/>
        <v>105628286.98999999</v>
      </c>
      <c r="F28" s="25">
        <f t="shared" ref="F28" si="11">SUM(F30:F33)</f>
        <v>145872164</v>
      </c>
      <c r="G28" s="25">
        <f t="shared" ref="G28:I28" si="12">SUM(G30:G33)</f>
        <v>145831507.70000002</v>
      </c>
      <c r="H28" s="25">
        <f t="shared" si="12"/>
        <v>132199589</v>
      </c>
      <c r="I28" s="25">
        <f t="shared" si="12"/>
        <v>132199589</v>
      </c>
      <c r="J28" s="241"/>
    </row>
    <row r="29" spans="1:12" s="27" customFormat="1" ht="15.75" customHeight="1">
      <c r="A29" s="240"/>
      <c r="B29" s="240"/>
      <c r="C29" s="54" t="s">
        <v>27</v>
      </c>
      <c r="D29" s="15"/>
      <c r="E29" s="36"/>
      <c r="F29" s="15"/>
      <c r="G29" s="36"/>
      <c r="H29" s="15"/>
      <c r="I29" s="15"/>
      <c r="J29" s="241"/>
    </row>
    <row r="30" spans="1:12" s="27" customFormat="1" ht="15.75" customHeight="1">
      <c r="A30" s="240"/>
      <c r="B30" s="240"/>
      <c r="C30" s="54" t="s">
        <v>28</v>
      </c>
      <c r="D30" s="15">
        <v>0</v>
      </c>
      <c r="E30" s="36">
        <v>0</v>
      </c>
      <c r="F30" s="15">
        <v>0</v>
      </c>
      <c r="G30" s="36">
        <v>0</v>
      </c>
      <c r="H30" s="15">
        <v>0</v>
      </c>
      <c r="I30" s="15">
        <v>0</v>
      </c>
      <c r="J30" s="241"/>
    </row>
    <row r="31" spans="1:12" s="27" customFormat="1" ht="15.75" customHeight="1">
      <c r="A31" s="240"/>
      <c r="B31" s="240"/>
      <c r="C31" s="54" t="s">
        <v>29</v>
      </c>
      <c r="D31" s="15">
        <v>0</v>
      </c>
      <c r="E31" s="36">
        <v>0</v>
      </c>
      <c r="F31" s="15">
        <v>0</v>
      </c>
      <c r="G31" s="36">
        <v>0</v>
      </c>
      <c r="H31" s="15">
        <v>0</v>
      </c>
      <c r="I31" s="15">
        <v>0</v>
      </c>
      <c r="J31" s="241"/>
      <c r="L31" s="39"/>
    </row>
    <row r="32" spans="1:12" s="27" customFormat="1" ht="15.75" customHeight="1">
      <c r="A32" s="240"/>
      <c r="B32" s="240"/>
      <c r="C32" s="54" t="s">
        <v>31</v>
      </c>
      <c r="D32" s="15">
        <v>105646657</v>
      </c>
      <c r="E32" s="15">
        <v>105628286.98999999</v>
      </c>
      <c r="F32" s="15">
        <f>'Прил 7'!L94</f>
        <v>145872164</v>
      </c>
      <c r="G32" s="15">
        <f>'Прил 7'!M94</f>
        <v>145831507.70000002</v>
      </c>
      <c r="H32" s="15">
        <f>'Прил 7'!N94</f>
        <v>132199589</v>
      </c>
      <c r="I32" s="15">
        <f>'Прил 7'!O94</f>
        <v>132199589</v>
      </c>
      <c r="J32" s="241"/>
    </row>
    <row r="33" spans="1:16" s="27" customFormat="1" ht="30.75" customHeight="1">
      <c r="A33" s="240"/>
      <c r="B33" s="240"/>
      <c r="C33" s="68" t="s">
        <v>30</v>
      </c>
      <c r="D33" s="15">
        <v>0</v>
      </c>
      <c r="E33" s="36">
        <v>0</v>
      </c>
      <c r="F33" s="15">
        <v>0</v>
      </c>
      <c r="G33" s="36">
        <v>0</v>
      </c>
      <c r="H33" s="15">
        <v>0</v>
      </c>
      <c r="I33" s="15">
        <v>0</v>
      </c>
      <c r="J33" s="241"/>
    </row>
    <row r="34" spans="1:16" s="27" customFormat="1" ht="15.75" customHeight="1">
      <c r="A34" s="240" t="s">
        <v>34</v>
      </c>
      <c r="B34" s="240" t="s">
        <v>32</v>
      </c>
      <c r="C34" s="31" t="s">
        <v>26</v>
      </c>
      <c r="D34" s="25">
        <f t="shared" ref="D34:E34" si="13">SUM(D36:D39)</f>
        <v>6627999</v>
      </c>
      <c r="E34" s="25">
        <f t="shared" si="13"/>
        <v>6442499.3700000001</v>
      </c>
      <c r="F34" s="25">
        <f t="shared" ref="F34:I34" si="14">SUM(F36:F39)</f>
        <v>6522475</v>
      </c>
      <c r="G34" s="25">
        <f t="shared" si="14"/>
        <v>6446630.04</v>
      </c>
      <c r="H34" s="25">
        <f t="shared" si="14"/>
        <v>6310834</v>
      </c>
      <c r="I34" s="25">
        <f t="shared" si="14"/>
        <v>6310834</v>
      </c>
      <c r="J34" s="242"/>
    </row>
    <row r="35" spans="1:16" s="27" customFormat="1" ht="15.75" customHeight="1">
      <c r="A35" s="240"/>
      <c r="B35" s="240"/>
      <c r="C35" s="54" t="s">
        <v>27</v>
      </c>
      <c r="D35" s="15"/>
      <c r="E35" s="36"/>
      <c r="F35" s="15"/>
      <c r="G35" s="36"/>
      <c r="H35" s="15"/>
      <c r="I35" s="15"/>
      <c r="J35" s="242"/>
    </row>
    <row r="36" spans="1:16" s="27" customFormat="1" ht="15.75" customHeight="1">
      <c r="A36" s="240"/>
      <c r="B36" s="240"/>
      <c r="C36" s="54" t="s">
        <v>28</v>
      </c>
      <c r="D36" s="15">
        <v>0</v>
      </c>
      <c r="E36" s="36">
        <v>0</v>
      </c>
      <c r="F36" s="15">
        <v>0</v>
      </c>
      <c r="G36" s="36">
        <v>0</v>
      </c>
      <c r="H36" s="15">
        <v>0</v>
      </c>
      <c r="I36" s="15">
        <v>0</v>
      </c>
      <c r="J36" s="242"/>
    </row>
    <row r="37" spans="1:16" s="27" customFormat="1" ht="15.75" customHeight="1">
      <c r="A37" s="240"/>
      <c r="B37" s="240"/>
      <c r="C37" s="54" t="s">
        <v>29</v>
      </c>
      <c r="D37" s="15">
        <v>0</v>
      </c>
      <c r="E37" s="36">
        <v>0</v>
      </c>
      <c r="F37" s="15">
        <v>0</v>
      </c>
      <c r="G37" s="36">
        <v>0</v>
      </c>
      <c r="H37" s="15">
        <v>0</v>
      </c>
      <c r="I37" s="15">
        <v>0</v>
      </c>
      <c r="J37" s="242"/>
    </row>
    <row r="38" spans="1:16" s="27" customFormat="1" ht="15.75" customHeight="1">
      <c r="A38" s="240"/>
      <c r="B38" s="240"/>
      <c r="C38" s="54" t="s">
        <v>31</v>
      </c>
      <c r="D38" s="72">
        <v>6627999</v>
      </c>
      <c r="E38" s="73">
        <v>6442499.3700000001</v>
      </c>
      <c r="F38" s="15">
        <v>6522475</v>
      </c>
      <c r="G38" s="36">
        <v>6446630.04</v>
      </c>
      <c r="H38" s="15">
        <v>6310834</v>
      </c>
      <c r="I38" s="15">
        <v>6310834</v>
      </c>
      <c r="J38" s="242"/>
    </row>
    <row r="39" spans="1:16" s="27" customFormat="1" ht="29.25" customHeight="1">
      <c r="A39" s="240"/>
      <c r="B39" s="240"/>
      <c r="C39" s="68" t="s">
        <v>30</v>
      </c>
      <c r="D39" s="15">
        <v>0</v>
      </c>
      <c r="E39" s="36">
        <v>0</v>
      </c>
      <c r="F39" s="15">
        <v>0</v>
      </c>
      <c r="G39" s="36">
        <v>0</v>
      </c>
      <c r="H39" s="15">
        <v>0</v>
      </c>
      <c r="I39" s="15">
        <v>0</v>
      </c>
      <c r="J39" s="242"/>
    </row>
    <row r="40" spans="1:16" s="16" customFormat="1" ht="16.5" customHeight="1">
      <c r="A40" s="19"/>
      <c r="B40" s="16" t="s">
        <v>19</v>
      </c>
      <c r="C40" s="19"/>
      <c r="D40" s="19"/>
      <c r="E40" s="19"/>
      <c r="F40" s="19"/>
      <c r="G40" s="20"/>
      <c r="H40" s="239"/>
      <c r="I40" s="239"/>
      <c r="J40" s="239"/>
      <c r="K40" s="239"/>
      <c r="L40" s="239"/>
      <c r="M40" s="239"/>
      <c r="N40" s="239"/>
      <c r="O40" s="239"/>
      <c r="P40" s="239"/>
    </row>
    <row r="41" spans="1:16" s="16" customFormat="1" ht="15.75">
      <c r="B41" s="16" t="s">
        <v>62</v>
      </c>
      <c r="G41" s="17"/>
      <c r="H41" s="17"/>
      <c r="I41" s="17"/>
      <c r="J41" s="17"/>
      <c r="K41" s="17"/>
      <c r="L41" s="17"/>
      <c r="M41" s="17"/>
    </row>
    <row r="42" spans="1:16" s="16" customFormat="1" ht="15.75">
      <c r="F42" s="98"/>
      <c r="G42" s="98"/>
      <c r="H42" s="98"/>
      <c r="I42" s="98"/>
      <c r="J42" s="17"/>
      <c r="K42" s="17"/>
      <c r="L42" s="17"/>
      <c r="M42" s="17"/>
      <c r="N42" s="17"/>
      <c r="O42" s="17"/>
      <c r="P42" s="17"/>
    </row>
    <row r="43" spans="1:16" s="16" customFormat="1" ht="15.75">
      <c r="B43" s="30" t="s">
        <v>61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s="16" customFormat="1" ht="15.75">
      <c r="B44" s="30" t="str">
        <f>'Прил 7'!B129</f>
        <v>Травкина Юлия Моисеевна 75-33-12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s="16" customFormat="1" ht="15.75">
      <c r="B45" s="30" t="str">
        <f>'Прил 7'!B130</f>
        <v>Парфенова Елена Владимировна 75-33-09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>
      <c r="G46" s="23"/>
      <c r="H46" s="23"/>
      <c r="I46" s="23"/>
      <c r="J46" s="23"/>
    </row>
    <row r="47" spans="1:16" ht="106.5" customHeight="1"/>
    <row r="49" spans="7:10">
      <c r="G49" s="5"/>
      <c r="H49" s="5"/>
      <c r="I49" s="5"/>
      <c r="J49" s="5"/>
    </row>
  </sheetData>
  <mergeCells count="29">
    <mergeCell ref="A10:A15"/>
    <mergeCell ref="B10:B15"/>
    <mergeCell ref="J10:J15"/>
    <mergeCell ref="J22:J27"/>
    <mergeCell ref="A34:A39"/>
    <mergeCell ref="B34:B39"/>
    <mergeCell ref="J16:J21"/>
    <mergeCell ref="H40:P40"/>
    <mergeCell ref="A16:A21"/>
    <mergeCell ref="B16:B21"/>
    <mergeCell ref="A22:A27"/>
    <mergeCell ref="B22:B27"/>
    <mergeCell ref="A28:A33"/>
    <mergeCell ref="B28:B33"/>
    <mergeCell ref="J28:J33"/>
    <mergeCell ref="J34:J39"/>
    <mergeCell ref="F8:F9"/>
    <mergeCell ref="H1:J1"/>
    <mergeCell ref="A3:J3"/>
    <mergeCell ref="A4:J4"/>
    <mergeCell ref="A7:A9"/>
    <mergeCell ref="B7:B9"/>
    <mergeCell ref="C7:C9"/>
    <mergeCell ref="H7:I8"/>
    <mergeCell ref="J7:J9"/>
    <mergeCell ref="G2:I2"/>
    <mergeCell ref="D7:E8"/>
    <mergeCell ref="F7:G7"/>
    <mergeCell ref="G8:G9"/>
  </mergeCells>
  <printOptions horizontalCentered="1"/>
  <pageMargins left="0.23622047244094491" right="0.19685039370078741" top="0.11811023622047245" bottom="0.1181102362204724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Пользователь Windows</cp:lastModifiedBy>
  <cp:lastPrinted>2019-02-18T07:59:47Z</cp:lastPrinted>
  <dcterms:created xsi:type="dcterms:W3CDTF">2013-07-29T03:10:57Z</dcterms:created>
  <dcterms:modified xsi:type="dcterms:W3CDTF">2019-03-12T09:57:50Z</dcterms:modified>
</cp:coreProperties>
</file>